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6420" yWindow="-15" windowWidth="11175" windowHeight="6795" tabRatio="275"/>
  </bookViews>
  <sheets>
    <sheet name="Main" sheetId="1" r:id="rId1"/>
    <sheet name="example data" sheetId="4" r:id="rId2"/>
    <sheet name="Module1" sheetId="2" state="veryHidden" r:id="rId3"/>
    <sheet name="Module2" sheetId="3" state="veryHidden" r:id="rId4"/>
  </sheets>
  <definedNames>
    <definedName name="cv">Main!$B$7</definedName>
    <definedName name="final_year">'example data'!$I$3</definedName>
    <definedName name="harvest">#REF!</definedName>
    <definedName name="hrate">#REF!</definedName>
    <definedName name="k">Main!$B$4</definedName>
    <definedName name="k_mean">Main!$B$13</definedName>
    <definedName name="k_stdev">Main!$B$14</definedName>
    <definedName name="like">Main!#REF!</definedName>
    <definedName name="nburns">Main!#REF!</definedName>
    <definedName name="nevery">Main!#REF!</definedName>
    <definedName name="npars">Main!$B$6</definedName>
    <definedName name="nreps">Main!#REF!</definedName>
    <definedName name="posterior">Main!#REF!</definedName>
    <definedName name="q_mean">Main!$B$16</definedName>
    <definedName name="q_stdev">Main!$B$17</definedName>
    <definedName name="qpar">Main!$B$5</definedName>
    <definedName name="r_mean">Main!$B$10</definedName>
    <definedName name="r_stdev">Main!$B$11</definedName>
    <definedName name="r_use">Main!$B$3</definedName>
    <definedName name="ref_yr">'example data'!$I$2</definedName>
    <definedName name="Results">Main!#REF!</definedName>
    <definedName name="rpar">Main!$E$2</definedName>
    <definedName name="screenon">Main!#REF!</definedName>
    <definedName name="solver_adj" localSheetId="0" hidden="1">Main!$B$4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Main!$B$8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SSQ">Main!$B$8</definedName>
    <definedName name="surv2">#REF!</definedName>
    <definedName name="time1">Main!#REF!</definedName>
    <definedName name="time2">Main!#REF!</definedName>
  </definedNames>
  <calcPr calcId="145621"/>
</workbook>
</file>

<file path=xl/calcChain.xml><?xml version="1.0" encoding="utf-8"?>
<calcChain xmlns="http://schemas.openxmlformats.org/spreadsheetml/2006/main">
  <c r="D18" i="4" l="1"/>
  <c r="C31" i="1" s="1"/>
  <c r="F31" i="1" s="1"/>
  <c r="D28" i="4"/>
  <c r="C41" i="1" s="1"/>
  <c r="D38" i="4"/>
  <c r="C51" i="1" s="1"/>
  <c r="D40" i="4"/>
  <c r="F40" i="4" s="1"/>
  <c r="I48" i="4"/>
  <c r="D48" i="4" s="1"/>
  <c r="C61" i="1" s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B12" i="1" s="1"/>
  <c r="I9" i="4"/>
  <c r="D9" i="4" s="1"/>
  <c r="C22" i="1" s="1"/>
  <c r="I10" i="4"/>
  <c r="D10" i="4" s="1"/>
  <c r="C23" i="1" s="1"/>
  <c r="F23" i="1" s="1"/>
  <c r="I11" i="4"/>
  <c r="D11" i="4" s="1"/>
  <c r="C24" i="1" s="1"/>
  <c r="F24" i="1" s="1"/>
  <c r="I12" i="4"/>
  <c r="D12" i="4" s="1"/>
  <c r="C25" i="1" s="1"/>
  <c r="I13" i="4"/>
  <c r="D13" i="4" s="1"/>
  <c r="C26" i="1" s="1"/>
  <c r="I14" i="4"/>
  <c r="D14" i="4" s="1"/>
  <c r="I15" i="4"/>
  <c r="D15" i="4" s="1"/>
  <c r="C28" i="1" s="1"/>
  <c r="I16" i="4"/>
  <c r="C16" i="4" s="1"/>
  <c r="I17" i="4"/>
  <c r="C17" i="4" s="1"/>
  <c r="I18" i="4"/>
  <c r="C18" i="4" s="1"/>
  <c r="I19" i="4"/>
  <c r="D19" i="4" s="1"/>
  <c r="C32" i="1" s="1"/>
  <c r="F32" i="1" s="1"/>
  <c r="I20" i="4"/>
  <c r="C20" i="4" s="1"/>
  <c r="I21" i="4"/>
  <c r="C21" i="4" s="1"/>
  <c r="I22" i="4"/>
  <c r="D22" i="4" s="1"/>
  <c r="C35" i="1" s="1"/>
  <c r="F35" i="1" s="1"/>
  <c r="I23" i="4"/>
  <c r="D23" i="4" s="1"/>
  <c r="C36" i="1" s="1"/>
  <c r="F36" i="1" s="1"/>
  <c r="I24" i="4"/>
  <c r="C24" i="4" s="1"/>
  <c r="I25" i="4"/>
  <c r="D25" i="4" s="1"/>
  <c r="C38" i="1" s="1"/>
  <c r="I26" i="4"/>
  <c r="D26" i="4" s="1"/>
  <c r="I27" i="4"/>
  <c r="D27" i="4" s="1"/>
  <c r="C40" i="1" s="1"/>
  <c r="F40" i="1" s="1"/>
  <c r="I28" i="4"/>
  <c r="C28" i="4" s="1"/>
  <c r="I29" i="4"/>
  <c r="D29" i="4" s="1"/>
  <c r="I30" i="4"/>
  <c r="D30" i="4" s="1"/>
  <c r="I31" i="4"/>
  <c r="D31" i="4" s="1"/>
  <c r="C44" i="1" s="1"/>
  <c r="F44" i="1" s="1"/>
  <c r="I32" i="4"/>
  <c r="D32" i="4" s="1"/>
  <c r="F32" i="4" s="1"/>
  <c r="I33" i="4"/>
  <c r="D33" i="4" s="1"/>
  <c r="C46" i="1" s="1"/>
  <c r="I34" i="4"/>
  <c r="D34" i="4" s="1"/>
  <c r="I35" i="4"/>
  <c r="D35" i="4" s="1"/>
  <c r="C48" i="1" s="1"/>
  <c r="F48" i="1" s="1"/>
  <c r="I36" i="4"/>
  <c r="C36" i="4" s="1"/>
  <c r="I37" i="4"/>
  <c r="C37" i="4" s="1"/>
  <c r="I38" i="4"/>
  <c r="C38" i="4" s="1"/>
  <c r="I39" i="4"/>
  <c r="D39" i="4" s="1"/>
  <c r="C52" i="1" s="1"/>
  <c r="G52" i="1" s="1"/>
  <c r="I40" i="4"/>
  <c r="C40" i="4" s="1"/>
  <c r="I41" i="4"/>
  <c r="C41" i="4" s="1"/>
  <c r="I42" i="4"/>
  <c r="D42" i="4" s="1"/>
  <c r="C55" i="1" s="1"/>
  <c r="I43" i="4"/>
  <c r="D43" i="4" s="1"/>
  <c r="C56" i="1" s="1"/>
  <c r="G56" i="1" s="1"/>
  <c r="I44" i="4"/>
  <c r="C44" i="4" s="1"/>
  <c r="I45" i="4"/>
  <c r="C45" i="4" s="1"/>
  <c r="I46" i="4"/>
  <c r="D46" i="4" s="1"/>
  <c r="I47" i="4"/>
  <c r="D47" i="4" s="1"/>
  <c r="C60" i="1" s="1"/>
  <c r="G60" i="1" s="1"/>
  <c r="I8" i="4"/>
  <c r="C8" i="4" s="1"/>
  <c r="B9" i="1"/>
  <c r="B10" i="1"/>
  <c r="B11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22" i="1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C48" i="4" l="1"/>
  <c r="G51" i="1"/>
  <c r="D45" i="4"/>
  <c r="C58" i="1" s="1"/>
  <c r="F58" i="1" s="1"/>
  <c r="D24" i="4"/>
  <c r="C37" i="1" s="1"/>
  <c r="G37" i="1" s="1"/>
  <c r="D17" i="4"/>
  <c r="C30" i="1" s="1"/>
  <c r="G30" i="1" s="1"/>
  <c r="D44" i="4"/>
  <c r="C57" i="1" s="1"/>
  <c r="F57" i="1" s="1"/>
  <c r="D37" i="4"/>
  <c r="C50" i="1" s="1"/>
  <c r="F50" i="1" s="1"/>
  <c r="D21" i="4"/>
  <c r="C34" i="1" s="1"/>
  <c r="G34" i="1" s="1"/>
  <c r="D16" i="4"/>
  <c r="F16" i="4" s="1"/>
  <c r="D41" i="4"/>
  <c r="C54" i="1" s="1"/>
  <c r="G54" i="1" s="1"/>
  <c r="D36" i="4"/>
  <c r="C49" i="1" s="1"/>
  <c r="G49" i="1" s="1"/>
  <c r="D20" i="4"/>
  <c r="C33" i="1" s="1"/>
  <c r="G33" i="1" s="1"/>
  <c r="D8" i="4"/>
  <c r="C21" i="1" s="1"/>
  <c r="G21" i="1" s="1"/>
  <c r="C53" i="1"/>
  <c r="F53" i="1" s="1"/>
  <c r="F28" i="1"/>
  <c r="G28" i="1"/>
  <c r="F46" i="4"/>
  <c r="C59" i="1"/>
  <c r="G59" i="1" s="1"/>
  <c r="F34" i="4"/>
  <c r="C47" i="1"/>
  <c r="F47" i="1" s="1"/>
  <c r="F30" i="4"/>
  <c r="C43" i="1"/>
  <c r="F43" i="1" s="1"/>
  <c r="C39" i="1"/>
  <c r="F39" i="1" s="1"/>
  <c r="F26" i="4"/>
  <c r="F14" i="4"/>
  <c r="C27" i="1"/>
  <c r="F27" i="1" s="1"/>
  <c r="C42" i="1"/>
  <c r="G42" i="1" s="1"/>
  <c r="F29" i="4"/>
  <c r="C47" i="4"/>
  <c r="C43" i="4"/>
  <c r="C39" i="4"/>
  <c r="C35" i="4"/>
  <c r="C31" i="4"/>
  <c r="C27" i="4"/>
  <c r="C23" i="4"/>
  <c r="C19" i="4"/>
  <c r="C15" i="4"/>
  <c r="C11" i="4"/>
  <c r="C46" i="4"/>
  <c r="C42" i="4"/>
  <c r="C34" i="4"/>
  <c r="C30" i="4"/>
  <c r="C26" i="4"/>
  <c r="C22" i="4"/>
  <c r="C14" i="4"/>
  <c r="C10" i="4"/>
  <c r="F18" i="4"/>
  <c r="F38" i="4"/>
  <c r="C33" i="4"/>
  <c r="C29" i="4"/>
  <c r="C25" i="4"/>
  <c r="C13" i="4"/>
  <c r="C9" i="4"/>
  <c r="C32" i="4"/>
  <c r="C12" i="4"/>
  <c r="F31" i="4"/>
  <c r="F56" i="1"/>
  <c r="G31" i="1"/>
  <c r="C45" i="1"/>
  <c r="G45" i="1" s="1"/>
  <c r="F15" i="4"/>
  <c r="G44" i="1"/>
  <c r="G55" i="1"/>
  <c r="F55" i="1"/>
  <c r="F10" i="4"/>
  <c r="F13" i="4"/>
  <c r="F22" i="4"/>
  <c r="F39" i="4"/>
  <c r="F47" i="4"/>
  <c r="F52" i="1"/>
  <c r="F23" i="4"/>
  <c r="F42" i="4"/>
  <c r="F60" i="1"/>
  <c r="G36" i="1"/>
  <c r="F48" i="4"/>
  <c r="G25" i="1"/>
  <c r="F25" i="1"/>
  <c r="G41" i="1"/>
  <c r="F41" i="1"/>
  <c r="F12" i="4"/>
  <c r="F28" i="4"/>
  <c r="G35" i="1"/>
  <c r="G23" i="1"/>
  <c r="G61" i="1"/>
  <c r="G46" i="1"/>
  <c r="F46" i="1"/>
  <c r="G38" i="1"/>
  <c r="F38" i="1"/>
  <c r="G22" i="1"/>
  <c r="F22" i="1"/>
  <c r="F9" i="4"/>
  <c r="F11" i="4"/>
  <c r="F19" i="4"/>
  <c r="F25" i="4"/>
  <c r="F27" i="4"/>
  <c r="F43" i="4"/>
  <c r="F33" i="4"/>
  <c r="F35" i="4"/>
  <c r="G48" i="1"/>
  <c r="G40" i="1"/>
  <c r="G32" i="1"/>
  <c r="G24" i="1"/>
  <c r="G26" i="1"/>
  <c r="F26" i="1"/>
  <c r="G58" i="1" l="1"/>
  <c r="F20" i="4"/>
  <c r="F36" i="4"/>
  <c r="G50" i="1"/>
  <c r="F37" i="4"/>
  <c r="F49" i="1"/>
  <c r="F45" i="4"/>
  <c r="F34" i="1"/>
  <c r="F21" i="4"/>
  <c r="F33" i="1"/>
  <c r="F24" i="4"/>
  <c r="F17" i="4"/>
  <c r="F54" i="1"/>
  <c r="F37" i="1"/>
  <c r="F41" i="4"/>
  <c r="F44" i="4"/>
  <c r="G57" i="1"/>
  <c r="F30" i="1"/>
  <c r="F8" i="4"/>
  <c r="C29" i="1"/>
  <c r="G29" i="1" s="1"/>
  <c r="G53" i="1"/>
  <c r="F59" i="1"/>
  <c r="F42" i="1"/>
  <c r="G47" i="1"/>
  <c r="G39" i="1"/>
  <c r="G43" i="1"/>
  <c r="G27" i="1"/>
  <c r="F45" i="1"/>
  <c r="B1" i="4" l="1"/>
  <c r="F29" i="1"/>
  <c r="B5" i="1"/>
  <c r="E51" i="1" s="1"/>
  <c r="F51" i="1" s="1"/>
  <c r="E30" i="1" l="1"/>
  <c r="E33" i="1"/>
  <c r="E24" i="1"/>
  <c r="E52" i="1"/>
  <c r="E54" i="1"/>
  <c r="E26" i="1"/>
  <c r="E31" i="1"/>
  <c r="E59" i="1"/>
  <c r="E46" i="1"/>
  <c r="E44" i="1"/>
  <c r="E27" i="1"/>
  <c r="E47" i="1"/>
  <c r="E22" i="1"/>
  <c r="E32" i="1"/>
  <c r="E60" i="1"/>
  <c r="E45" i="1"/>
  <c r="E23" i="1"/>
  <c r="E37" i="1"/>
  <c r="E61" i="1"/>
  <c r="F61" i="1" s="1"/>
  <c r="E48" i="1"/>
  <c r="E38" i="1"/>
  <c r="E57" i="1"/>
  <c r="E42" i="1"/>
  <c r="E39" i="1"/>
  <c r="E53" i="1"/>
  <c r="E43" i="1"/>
  <c r="E29" i="1"/>
  <c r="E50" i="1"/>
  <c r="E25" i="1"/>
  <c r="E55" i="1"/>
  <c r="E49" i="1"/>
  <c r="E40" i="1"/>
  <c r="E36" i="1"/>
  <c r="E34" i="1"/>
  <c r="E28" i="1"/>
  <c r="E56" i="1"/>
  <c r="E35" i="1"/>
  <c r="E41" i="1"/>
  <c r="E21" i="1"/>
  <c r="F21" i="1" s="1"/>
  <c r="B8" i="1" s="1"/>
  <c r="E58" i="1"/>
</calcChain>
</file>

<file path=xl/sharedStrings.xml><?xml version="1.0" encoding="utf-8"?>
<sst xmlns="http://schemas.openxmlformats.org/spreadsheetml/2006/main" count="35" uniqueCount="32">
  <si>
    <t>cell name</t>
  </si>
  <si>
    <t>Catchability</t>
  </si>
  <si>
    <t>qpar</t>
  </si>
  <si>
    <t>SSQ observation</t>
  </si>
  <si>
    <t>SSQ</t>
  </si>
  <si>
    <t>Year</t>
  </si>
  <si>
    <t>Catch</t>
  </si>
  <si>
    <t>CPUE in fishery</t>
  </si>
  <si>
    <t>Predicted numbers</t>
  </si>
  <si>
    <t>rpar</t>
  </si>
  <si>
    <t>k</t>
  </si>
  <si>
    <t>schaefer r</t>
  </si>
  <si>
    <t>schaefer k</t>
  </si>
  <si>
    <t>Predicted index</t>
  </si>
  <si>
    <t>SSQIndex</t>
  </si>
  <si>
    <t>RESIDUALES</t>
  </si>
  <si>
    <t>No decline</t>
  </si>
  <si>
    <t>Constant</t>
  </si>
  <si>
    <t>uMSY</t>
  </si>
  <si>
    <t>BMSY</t>
  </si>
  <si>
    <t>MSY</t>
  </si>
  <si>
    <t>depletion last</t>
  </si>
  <si>
    <t>10 yr depleteion</t>
  </si>
  <si>
    <t>ref yr</t>
  </si>
  <si>
    <t>final year</t>
  </si>
  <si>
    <t>Pre N to use</t>
  </si>
  <si>
    <t>Which Index</t>
  </si>
  <si>
    <t>Capture</t>
  </si>
  <si>
    <t>INDICE_OBSER</t>
  </si>
  <si>
    <t>INDICE_PREDICT</t>
  </si>
  <si>
    <t>CPUE</t>
  </si>
  <si>
    <t>Parameters (fill these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</si>
</sst>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6"/>
      <color indexed="56"/>
      <name val="Arial"/>
      <family val="2"/>
    </font>
    <font>
      <b/>
      <sz val="10"/>
      <color indexed="56"/>
      <name val="Verdana"/>
      <family val="2"/>
    </font>
    <font>
      <b/>
      <sz val="10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1" fillId="0" borderId="0" xfId="0" applyFont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165" fontId="0" fillId="0" borderId="0" xfId="1" applyNumberFormat="1" applyFont="1"/>
    <xf numFmtId="165" fontId="0" fillId="4" borderId="0" xfId="1" applyNumberFormat="1" applyFont="1" applyFill="1"/>
    <xf numFmtId="0" fontId="0" fillId="5" borderId="0" xfId="0" applyFill="1"/>
    <xf numFmtId="0" fontId="0" fillId="6" borderId="0" xfId="0" applyFill="1"/>
    <xf numFmtId="43" fontId="0" fillId="0" borderId="0" xfId="1" applyFont="1" applyAlignment="1">
      <alignment horizont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2" fontId="0" fillId="2" borderId="0" xfId="0" applyNumberFormat="1" applyFill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166" fontId="0" fillId="4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61"/>
  <sheetViews>
    <sheetView tabSelected="1" topLeftCell="A4" zoomScaleNormal="100" workbookViewId="0">
      <selection activeCell="A3" sqref="A3"/>
    </sheetView>
  </sheetViews>
  <sheetFormatPr defaultColWidth="12.7109375" defaultRowHeight="12.75" x14ac:dyDescent="0.2"/>
  <cols>
    <col min="1" max="1" width="19.7109375" customWidth="1"/>
    <col min="2" max="2" width="17.5703125" customWidth="1"/>
    <col min="3" max="3" width="12.7109375" customWidth="1"/>
    <col min="4" max="4" width="12" customWidth="1"/>
    <col min="5" max="5" width="14.140625" customWidth="1"/>
    <col min="6" max="10" width="10.85546875" customWidth="1"/>
  </cols>
  <sheetData>
    <row r="2" spans="1:6" ht="20.25" x14ac:dyDescent="0.3">
      <c r="A2" s="13" t="s">
        <v>31</v>
      </c>
      <c r="C2" s="9" t="s">
        <v>0</v>
      </c>
      <c r="E2" s="3"/>
    </row>
    <row r="3" spans="1:6" x14ac:dyDescent="0.2">
      <c r="A3" s="7" t="s">
        <v>11</v>
      </c>
      <c r="B3" s="32">
        <v>0.3</v>
      </c>
      <c r="C3" s="2" t="s">
        <v>9</v>
      </c>
      <c r="D3" s="3"/>
      <c r="F3" s="3"/>
    </row>
    <row r="4" spans="1:6" x14ac:dyDescent="0.2">
      <c r="A4" t="s">
        <v>12</v>
      </c>
      <c r="B4" s="30">
        <v>10000</v>
      </c>
      <c r="C4" s="2" t="s">
        <v>10</v>
      </c>
      <c r="D4" s="3"/>
    </row>
    <row r="5" spans="1:6" x14ac:dyDescent="0.2">
      <c r="A5" s="7" t="s">
        <v>1</v>
      </c>
      <c r="B5" s="31">
        <f ca="1">SUM(C21:C61)/SUM(G21:G61)</f>
        <v>1.387032421342089E-4</v>
      </c>
      <c r="C5" s="2" t="s">
        <v>2</v>
      </c>
      <c r="D5" s="3"/>
    </row>
    <row r="6" spans="1:6" x14ac:dyDescent="0.2">
      <c r="A6" s="7"/>
      <c r="B6" s="3"/>
      <c r="C6" s="2"/>
    </row>
    <row r="7" spans="1:6" x14ac:dyDescent="0.2">
      <c r="A7" s="7"/>
      <c r="B7" s="3"/>
      <c r="C7" s="2"/>
    </row>
    <row r="8" spans="1:6" x14ac:dyDescent="0.2">
      <c r="A8" s="7" t="s">
        <v>3</v>
      </c>
      <c r="B8" s="5">
        <f ca="1">SUM(F21:F61)</f>
        <v>0.15556429027549848</v>
      </c>
      <c r="C8" s="2" t="s">
        <v>4</v>
      </c>
    </row>
    <row r="9" spans="1:6" x14ac:dyDescent="0.2">
      <c r="A9" s="8" t="s">
        <v>18</v>
      </c>
      <c r="B9" s="29">
        <f>r_use/2</f>
        <v>0.15</v>
      </c>
      <c r="E9" s="10"/>
    </row>
    <row r="10" spans="1:6" x14ac:dyDescent="0.2">
      <c r="A10" s="7" t="s">
        <v>19</v>
      </c>
      <c r="B10" s="30">
        <f>k/2</f>
        <v>5000</v>
      </c>
      <c r="C10" s="2"/>
      <c r="E10" s="10"/>
    </row>
    <row r="11" spans="1:6" x14ac:dyDescent="0.2">
      <c r="A11" s="7" t="s">
        <v>20</v>
      </c>
      <c r="B11" s="30">
        <f>B9*r_mean</f>
        <v>750</v>
      </c>
      <c r="C11" s="2"/>
      <c r="E11" s="10"/>
    </row>
    <row r="12" spans="1:6" s="1" customFormat="1" x14ac:dyDescent="0.2">
      <c r="A12" s="8" t="s">
        <v>21</v>
      </c>
      <c r="B12" s="33">
        <f>D61/k</f>
        <v>0.70574738580706464</v>
      </c>
      <c r="C12"/>
    </row>
    <row r="13" spans="1:6" s="1" customFormat="1" x14ac:dyDescent="0.2">
      <c r="A13" s="7"/>
      <c r="B13" s="28"/>
      <c r="C13" s="2"/>
    </row>
    <row r="14" spans="1:6" s="1" customFormat="1" x14ac:dyDescent="0.2">
      <c r="A14" s="7"/>
      <c r="B14" s="3"/>
      <c r="C14" s="2"/>
    </row>
    <row r="15" spans="1:6" s="1" customFormat="1" x14ac:dyDescent="0.2">
      <c r="A15" s="8"/>
      <c r="B15"/>
      <c r="C15"/>
    </row>
    <row r="16" spans="1:6" s="1" customFormat="1" x14ac:dyDescent="0.2">
      <c r="A16" s="7"/>
      <c r="B16" s="3"/>
      <c r="C16" s="2"/>
    </row>
    <row r="17" spans="1:8" s="1" customFormat="1" x14ac:dyDescent="0.2">
      <c r="A17" s="7"/>
      <c r="B17" s="3"/>
      <c r="C17" s="2"/>
    </row>
    <row r="18" spans="1:8" s="1" customFormat="1" x14ac:dyDescent="0.2">
      <c r="A18" s="12"/>
      <c r="C18" s="16"/>
    </row>
    <row r="19" spans="1:8" s="1" customFormat="1" x14ac:dyDescent="0.2">
      <c r="A19" s="7"/>
      <c r="B19" s="3"/>
      <c r="C19" s="2"/>
      <c r="G19" s="11"/>
    </row>
    <row r="20" spans="1:8" s="1" customFormat="1" ht="25.5" x14ac:dyDescent="0.2">
      <c r="A20" s="14" t="s">
        <v>5</v>
      </c>
      <c r="B20" s="15" t="s">
        <v>6</v>
      </c>
      <c r="C20" s="15" t="s">
        <v>7</v>
      </c>
      <c r="D20" s="15" t="s">
        <v>8</v>
      </c>
      <c r="E20" s="15" t="s">
        <v>13</v>
      </c>
      <c r="F20" s="15" t="s">
        <v>4</v>
      </c>
      <c r="G20" s="11" t="s">
        <v>25</v>
      </c>
      <c r="H20" s="34"/>
    </row>
    <row r="21" spans="1:8" x14ac:dyDescent="0.2">
      <c r="A21" s="6">
        <v>1970</v>
      </c>
      <c r="B21" s="24">
        <f>'example data'!B8/1000</f>
        <v>636.29999999999995</v>
      </c>
      <c r="C21" s="25" t="str">
        <f ca="1">'example data'!D8</f>
        <v/>
      </c>
      <c r="D21" s="4">
        <f>k</f>
        <v>10000</v>
      </c>
      <c r="E21" s="17">
        <f ca="1">D21*qpar</f>
        <v>1.387032421342089</v>
      </c>
      <c r="F21" s="5" t="str">
        <f ca="1">IF(ISNUMBER(C21),(C21-E21)^2,"")</f>
        <v/>
      </c>
      <c r="G21" s="11" t="str">
        <f ca="1">IF(ISNUMBER(C21),D21,"")</f>
        <v/>
      </c>
      <c r="H21" s="1"/>
    </row>
    <row r="22" spans="1:8" x14ac:dyDescent="0.2">
      <c r="A22" s="6">
        <f>A21+1</f>
        <v>1971</v>
      </c>
      <c r="B22" s="24">
        <f>'example data'!B9/1000</f>
        <v>700.2</v>
      </c>
      <c r="C22" s="25" t="str">
        <f ca="1">'example data'!D9</f>
        <v/>
      </c>
      <c r="D22" s="4">
        <f>MAX(1,D21+r_use*D21*(1-D21/k)-B21)</f>
        <v>9363.7000000000007</v>
      </c>
      <c r="E22" s="17">
        <f t="shared" ref="E22:E46" ca="1" si="0">D22*qpar</f>
        <v>1.298775548372092</v>
      </c>
      <c r="F22" s="5" t="str">
        <f t="shared" ref="F22:F61" ca="1" si="1">IF(ISNUMBER(C22),(C22-E22)^2,"")</f>
        <v/>
      </c>
      <c r="G22" s="11" t="str">
        <f t="shared" ref="G22:G61" ca="1" si="2">IF(ISNUMBER(C22),D22,"")</f>
        <v/>
      </c>
      <c r="H22" s="1"/>
    </row>
    <row r="23" spans="1:8" x14ac:dyDescent="0.2">
      <c r="A23" s="6">
        <f t="shared" ref="A23:A61" si="3">A22+1</f>
        <v>1972</v>
      </c>
      <c r="B23" s="24">
        <f>'example data'!B10/1000</f>
        <v>954.1</v>
      </c>
      <c r="C23" s="25" t="str">
        <f ca="1">'example data'!D10</f>
        <v/>
      </c>
      <c r="D23" s="4">
        <f t="shared" ref="D23:D46" si="4">MAX(1,D22+r_use*D22*(1-D22/k)-B22)</f>
        <v>8842.2436693</v>
      </c>
      <c r="E23" s="17">
        <f t="shared" ca="1" si="0"/>
        <v>1.2264478646725936</v>
      </c>
      <c r="F23" s="5" t="str">
        <f t="shared" ca="1" si="1"/>
        <v/>
      </c>
      <c r="G23" s="11" t="str">
        <f t="shared" ca="1" si="2"/>
        <v/>
      </c>
    </row>
    <row r="24" spans="1:8" x14ac:dyDescent="0.2">
      <c r="A24" s="6">
        <f t="shared" si="3"/>
        <v>1973</v>
      </c>
      <c r="B24" s="24">
        <f>'example data'!B11/1000</f>
        <v>883.5</v>
      </c>
      <c r="C24" s="25" t="str">
        <f ca="1">'example data'!D11</f>
        <v/>
      </c>
      <c r="D24" s="4">
        <f t="shared" si="4"/>
        <v>8195.2585768717217</v>
      </c>
      <c r="E24" s="17">
        <f t="shared" ca="1" si="0"/>
        <v>1.1367089347402906</v>
      </c>
      <c r="F24" s="5" t="str">
        <f t="shared" ca="1" si="1"/>
        <v/>
      </c>
      <c r="G24" s="11" t="str">
        <f t="shared" ca="1" si="2"/>
        <v/>
      </c>
    </row>
    <row r="25" spans="1:8" x14ac:dyDescent="0.2">
      <c r="A25" s="6">
        <f t="shared" si="3"/>
        <v>1974</v>
      </c>
      <c r="B25" s="24">
        <f>'example data'!B12/1000</f>
        <v>746.8</v>
      </c>
      <c r="C25" s="25" t="str">
        <f ca="1">'example data'!D12</f>
        <v/>
      </c>
      <c r="D25" s="4">
        <f t="shared" si="4"/>
        <v>7755.4682556795524</v>
      </c>
      <c r="E25" s="17">
        <f t="shared" ca="1" si="0"/>
        <v>1.0757085913316917</v>
      </c>
      <c r="F25" s="5" t="str">
        <f t="shared" ca="1" si="1"/>
        <v/>
      </c>
      <c r="G25" s="11" t="str">
        <f t="shared" ca="1" si="2"/>
        <v/>
      </c>
    </row>
    <row r="26" spans="1:8" x14ac:dyDescent="0.2">
      <c r="A26" s="6">
        <f t="shared" si="3"/>
        <v>1975</v>
      </c>
      <c r="B26" s="24">
        <f>'example data'!B13/1000</f>
        <v>685.05899999999997</v>
      </c>
      <c r="C26" s="25" t="str">
        <f ca="1">'example data'!D13</f>
        <v/>
      </c>
      <c r="D26" s="4">
        <f t="shared" si="4"/>
        <v>7530.8900964378199</v>
      </c>
      <c r="E26" s="17">
        <f t="shared" ca="1" si="0"/>
        <v>1.0445588725323307</v>
      </c>
      <c r="F26" s="5" t="str">
        <f t="shared" ca="1" si="1"/>
        <v/>
      </c>
      <c r="G26" s="11" t="str">
        <f t="shared" ca="1" si="2"/>
        <v/>
      </c>
    </row>
    <row r="27" spans="1:8" x14ac:dyDescent="0.2">
      <c r="A27" s="6">
        <f t="shared" si="3"/>
        <v>1976</v>
      </c>
      <c r="B27" s="24">
        <f>'example data'!B14/1000</f>
        <v>684.93899999999996</v>
      </c>
      <c r="C27" s="25" t="str">
        <f ca="1">'example data'!D14</f>
        <v/>
      </c>
      <c r="D27" s="4">
        <f t="shared" si="4"/>
        <v>7403.6689560304085</v>
      </c>
      <c r="E27" s="17">
        <f t="shared" ca="1" si="0"/>
        <v>1.0269128878898113</v>
      </c>
      <c r="F27" s="5" t="str">
        <f t="shared" ca="1" si="1"/>
        <v/>
      </c>
      <c r="G27" s="11" t="str">
        <f t="shared" ca="1" si="2"/>
        <v/>
      </c>
    </row>
    <row r="28" spans="1:8" x14ac:dyDescent="0.2">
      <c r="A28" s="6">
        <f t="shared" si="3"/>
        <v>1977</v>
      </c>
      <c r="B28" s="24">
        <f>'example data'!B15/1000</f>
        <v>778.15300000000002</v>
      </c>
      <c r="C28" s="25" t="str">
        <f ca="1">'example data'!D15</f>
        <v/>
      </c>
      <c r="D28" s="4">
        <f t="shared" si="4"/>
        <v>7295.4012225248789</v>
      </c>
      <c r="E28" s="17">
        <f t="shared" ca="1" si="0"/>
        <v>1.0118958022340718</v>
      </c>
      <c r="F28" s="5" t="str">
        <f t="shared" ca="1" si="1"/>
        <v/>
      </c>
      <c r="G28" s="11" t="str">
        <f t="shared" ca="1" si="2"/>
        <v/>
      </c>
    </row>
    <row r="29" spans="1:8" x14ac:dyDescent="0.2">
      <c r="A29" s="6">
        <f t="shared" si="3"/>
        <v>1978</v>
      </c>
      <c r="B29" s="24">
        <f>'example data'!B16/1000</f>
        <v>814.67700000000002</v>
      </c>
      <c r="C29" s="25" t="str">
        <f ca="1">'example data'!D16</f>
        <v/>
      </c>
      <c r="D29" s="4">
        <f t="shared" si="4"/>
        <v>7109.1822193538173</v>
      </c>
      <c r="E29" s="17">
        <f t="shared" ca="1" si="0"/>
        <v>0.9860666227472451</v>
      </c>
      <c r="F29" s="5" t="str">
        <f t="shared" ca="1" si="1"/>
        <v/>
      </c>
      <c r="G29" s="11" t="str">
        <f t="shared" ca="1" si="2"/>
        <v/>
      </c>
    </row>
    <row r="30" spans="1:8" x14ac:dyDescent="0.2">
      <c r="A30" s="6">
        <f t="shared" si="3"/>
        <v>1979</v>
      </c>
      <c r="B30" s="24">
        <f>'example data'!B17/1000</f>
        <v>749.50900000000001</v>
      </c>
      <c r="C30" s="25" t="str">
        <f ca="1">'example data'!D17</f>
        <v/>
      </c>
      <c r="D30" s="4">
        <f t="shared" si="4"/>
        <v>6911.0457303206686</v>
      </c>
      <c r="E30" s="17">
        <f t="shared" ca="1" si="0"/>
        <v>0.95858444933325826</v>
      </c>
      <c r="F30" s="5" t="str">
        <f t="shared" ca="1" si="1"/>
        <v/>
      </c>
      <c r="G30" s="11" t="str">
        <f t="shared" ca="1" si="2"/>
        <v/>
      </c>
    </row>
    <row r="31" spans="1:8" x14ac:dyDescent="0.2">
      <c r="A31" s="6">
        <f t="shared" si="3"/>
        <v>1980</v>
      </c>
      <c r="B31" s="24">
        <f>'example data'!B18/1000</f>
        <v>775.13099999999997</v>
      </c>
      <c r="C31" s="25" t="str">
        <f ca="1">'example data'!D18</f>
        <v/>
      </c>
      <c r="D31" s="4">
        <f t="shared" si="4"/>
        <v>6801.9738568193625</v>
      </c>
      <c r="E31" s="17">
        <f t="shared" ca="1" si="0"/>
        <v>0.9434558268529748</v>
      </c>
      <c r="F31" s="5" t="str">
        <f t="shared" ca="1" si="1"/>
        <v/>
      </c>
      <c r="G31" s="11" t="str">
        <f t="shared" ca="1" si="2"/>
        <v/>
      </c>
    </row>
    <row r="32" spans="1:8" x14ac:dyDescent="0.2">
      <c r="A32" s="6">
        <f t="shared" si="3"/>
        <v>1981</v>
      </c>
      <c r="B32" s="24">
        <f>'example data'!B19/1000</f>
        <v>740.27499999999998</v>
      </c>
      <c r="C32" s="25" t="str">
        <f ca="1">'example data'!D19</f>
        <v/>
      </c>
      <c r="D32" s="4">
        <f t="shared" si="4"/>
        <v>6679.4295633995489</v>
      </c>
      <c r="E32" s="17">
        <f t="shared" ca="1" si="0"/>
        <v>0.92645853605060091</v>
      </c>
      <c r="F32" s="5" t="str">
        <f t="shared" ca="1" si="1"/>
        <v/>
      </c>
      <c r="G32" s="11" t="str">
        <f t="shared" ca="1" si="2"/>
        <v/>
      </c>
    </row>
    <row r="33" spans="1:7" x14ac:dyDescent="0.2">
      <c r="A33" s="6">
        <f t="shared" si="3"/>
        <v>1982</v>
      </c>
      <c r="B33" s="24">
        <f>'example data'!B20/1000</f>
        <v>796.10599999999999</v>
      </c>
      <c r="C33" s="25" t="str">
        <f ca="1">'example data'!D20</f>
        <v/>
      </c>
      <c r="D33" s="4">
        <f t="shared" si="4"/>
        <v>6604.5400536469369</v>
      </c>
      <c r="E33" s="17">
        <f t="shared" ca="1" si="0"/>
        <v>0.91607111824607212</v>
      </c>
      <c r="F33" s="5" t="str">
        <f t="shared" ca="1" si="1"/>
        <v/>
      </c>
      <c r="G33" s="11" t="str">
        <f t="shared" ca="1" si="2"/>
        <v/>
      </c>
    </row>
    <row r="34" spans="1:7" x14ac:dyDescent="0.2">
      <c r="A34" s="6">
        <f t="shared" si="3"/>
        <v>1983</v>
      </c>
      <c r="B34" s="24">
        <f>'example data'!B21/1000</f>
        <v>765.28</v>
      </c>
      <c r="C34" s="25" t="str">
        <f ca="1">'example data'!D21</f>
        <v/>
      </c>
      <c r="D34" s="4">
        <f t="shared" si="4"/>
        <v>6481.1975901342175</v>
      </c>
      <c r="E34" s="17">
        <f t="shared" ca="1" si="0"/>
        <v>0.89896311866403755</v>
      </c>
      <c r="F34" s="5" t="str">
        <f t="shared" ca="1" si="1"/>
        <v/>
      </c>
      <c r="G34" s="11" t="str">
        <f t="shared" ca="1" si="2"/>
        <v/>
      </c>
    </row>
    <row r="35" spans="1:7" x14ac:dyDescent="0.2">
      <c r="A35" s="6">
        <f t="shared" si="3"/>
        <v>1984</v>
      </c>
      <c r="B35" s="24">
        <f>'example data'!B22/1000</f>
        <v>715.93399999999997</v>
      </c>
      <c r="C35" s="25" t="str">
        <f ca="1">'example data'!D22</f>
        <v/>
      </c>
      <c r="D35" s="4">
        <f t="shared" si="4"/>
        <v>6400.0992011036351</v>
      </c>
      <c r="E35" s="17">
        <f t="shared" ca="1" si="0"/>
        <v>0.88771450917363448</v>
      </c>
      <c r="F35" s="5" t="str">
        <f t="shared" ca="1" si="1"/>
        <v/>
      </c>
      <c r="G35" s="11" t="str">
        <f t="shared" ca="1" si="2"/>
        <v/>
      </c>
    </row>
    <row r="36" spans="1:7" x14ac:dyDescent="0.2">
      <c r="A36" s="6">
        <f t="shared" si="3"/>
        <v>1985</v>
      </c>
      <c r="B36" s="24">
        <f>'example data'!B23/1000</f>
        <v>756.55</v>
      </c>
      <c r="C36" s="25" t="str">
        <f ca="1">'example data'!D23</f>
        <v/>
      </c>
      <c r="D36" s="4">
        <f t="shared" si="4"/>
        <v>6375.3568679157042</v>
      </c>
      <c r="E36" s="17">
        <f t="shared" ca="1" si="0"/>
        <v>0.8842826673425036</v>
      </c>
      <c r="F36" s="5" t="str">
        <f t="shared" ca="1" si="1"/>
        <v/>
      </c>
      <c r="G36" s="11" t="str">
        <f t="shared" ca="1" si="2"/>
        <v/>
      </c>
    </row>
    <row r="37" spans="1:7" x14ac:dyDescent="0.2">
      <c r="A37" s="6">
        <f t="shared" si="3"/>
        <v>1986</v>
      </c>
      <c r="B37" s="24">
        <f>'example data'!B24/1000</f>
        <v>919.48199999999997</v>
      </c>
      <c r="C37" s="25" t="str">
        <f ca="1">'example data'!D24</f>
        <v/>
      </c>
      <c r="D37" s="4">
        <f t="shared" si="4"/>
        <v>6312.0586724920167</v>
      </c>
      <c r="E37" s="17">
        <f t="shared" ca="1" si="0"/>
        <v>0.87550300241599344</v>
      </c>
      <c r="F37" s="5" t="str">
        <f t="shared" ca="1" si="1"/>
        <v/>
      </c>
      <c r="G37" s="11" t="str">
        <f t="shared" ca="1" si="2"/>
        <v/>
      </c>
    </row>
    <row r="38" spans="1:7" x14ac:dyDescent="0.2">
      <c r="A38" s="6">
        <f t="shared" si="3"/>
        <v>1987</v>
      </c>
      <c r="B38" s="24">
        <f>'example data'!B25/1000</f>
        <v>1057.105</v>
      </c>
      <c r="C38" s="25" t="str">
        <f ca="1">'example data'!D25</f>
        <v/>
      </c>
      <c r="D38" s="4">
        <f t="shared" si="4"/>
        <v>6090.9317336901713</v>
      </c>
      <c r="E38" s="17">
        <f t="shared" ca="1" si="0"/>
        <v>0.84483197908096463</v>
      </c>
      <c r="F38" s="5" t="str">
        <f t="shared" ca="1" si="1"/>
        <v/>
      </c>
      <c r="G38" s="11" t="str">
        <f t="shared" ca="1" si="2"/>
        <v/>
      </c>
    </row>
    <row r="39" spans="1:7" x14ac:dyDescent="0.2">
      <c r="A39" s="6">
        <f t="shared" si="3"/>
        <v>1988</v>
      </c>
      <c r="B39" s="24">
        <f>'example data'!B26/1000</f>
        <v>930.99400000000003</v>
      </c>
      <c r="C39" s="25" t="str">
        <f ca="1">'example data'!D26</f>
        <v/>
      </c>
      <c r="D39" s="4">
        <f t="shared" si="4"/>
        <v>5748.1227722630047</v>
      </c>
      <c r="E39" s="17">
        <f t="shared" ca="1" si="0"/>
        <v>0.79728326469835564</v>
      </c>
      <c r="F39" s="5" t="str">
        <f t="shared" ca="1" si="1"/>
        <v/>
      </c>
      <c r="G39" s="11" t="str">
        <f t="shared" ca="1" si="2"/>
        <v/>
      </c>
    </row>
    <row r="40" spans="1:7" x14ac:dyDescent="0.2">
      <c r="A40" s="6">
        <f t="shared" si="3"/>
        <v>1989</v>
      </c>
      <c r="B40" s="24">
        <f>'example data'!B27/1000</f>
        <v>848.548</v>
      </c>
      <c r="C40" s="25" t="str">
        <f ca="1">'example data'!D27</f>
        <v/>
      </c>
      <c r="D40" s="4">
        <f t="shared" si="4"/>
        <v>5550.3381417916507</v>
      </c>
      <c r="E40" s="17">
        <f t="shared" ca="1" si="0"/>
        <v>0.76984989520766245</v>
      </c>
      <c r="F40" s="5" t="str">
        <f t="shared" ca="1" si="1"/>
        <v/>
      </c>
      <c r="G40" s="11" t="str">
        <f t="shared" ca="1" si="2"/>
        <v/>
      </c>
    </row>
    <row r="41" spans="1:7" x14ac:dyDescent="0.2">
      <c r="A41" s="6">
        <f t="shared" si="3"/>
        <v>1990</v>
      </c>
      <c r="B41" s="24">
        <f>'example data'!B28/1000</f>
        <v>899.26199999999994</v>
      </c>
      <c r="C41" s="25" t="str">
        <f ca="1">'example data'!D28</f>
        <v/>
      </c>
      <c r="D41" s="4">
        <f t="shared" si="4"/>
        <v>5442.7039796823301</v>
      </c>
      <c r="E41" s="17">
        <f t="shared" ca="1" si="0"/>
        <v>0.7549206879587006</v>
      </c>
      <c r="F41" s="5" t="str">
        <f t="shared" ca="1" si="1"/>
        <v/>
      </c>
      <c r="G41" s="11" t="str">
        <f t="shared" ca="1" si="2"/>
        <v/>
      </c>
    </row>
    <row r="42" spans="1:7" x14ac:dyDescent="0.2">
      <c r="A42" s="6">
        <f t="shared" si="3"/>
        <v>1991</v>
      </c>
      <c r="B42" s="24">
        <f>'example data'!B29/1000</f>
        <v>780.61300000000006</v>
      </c>
      <c r="C42" s="25" t="str">
        <f ca="1">'example data'!D29</f>
        <v/>
      </c>
      <c r="D42" s="4">
        <f t="shared" si="4"/>
        <v>5287.5623752735328</v>
      </c>
      <c r="E42" s="17">
        <f t="shared" ca="1" si="0"/>
        <v>0.73340204443729751</v>
      </c>
      <c r="F42" s="5" t="str">
        <f t="shared" ca="1" si="1"/>
        <v/>
      </c>
      <c r="G42" s="11" t="str">
        <f t="shared" ca="1" si="2"/>
        <v/>
      </c>
    </row>
    <row r="43" spans="1:7" x14ac:dyDescent="0.2">
      <c r="A43" s="6">
        <f t="shared" si="3"/>
        <v>1992</v>
      </c>
      <c r="B43" s="24">
        <f>'example data'!B30/1000</f>
        <v>819.91300000000001</v>
      </c>
      <c r="C43" s="25" t="str">
        <f ca="1">'example data'!D30</f>
        <v/>
      </c>
      <c r="D43" s="4">
        <f t="shared" si="4"/>
        <v>5254.4686116833436</v>
      </c>
      <c r="E43" s="17">
        <f t="shared" ca="1" si="0"/>
        <v>0.72881183213291534</v>
      </c>
      <c r="F43" s="5" t="str">
        <f t="shared" ca="1" si="1"/>
        <v/>
      </c>
      <c r="G43" s="11" t="str">
        <f t="shared" ca="1" si="2"/>
        <v/>
      </c>
    </row>
    <row r="44" spans="1:7" x14ac:dyDescent="0.2">
      <c r="A44" s="6">
        <f t="shared" si="3"/>
        <v>1993</v>
      </c>
      <c r="B44" s="24">
        <f>'example data'!B31/1000</f>
        <v>818.74599999999998</v>
      </c>
      <c r="C44" s="25" t="str">
        <f ca="1">'example data'!D31</f>
        <v/>
      </c>
      <c r="D44" s="4">
        <f t="shared" si="4"/>
        <v>5182.6129834533822</v>
      </c>
      <c r="E44" s="17">
        <f t="shared" ca="1" si="0"/>
        <v>0.71884522353182922</v>
      </c>
      <c r="F44" s="5" t="str">
        <f t="shared" ca="1" si="1"/>
        <v/>
      </c>
      <c r="G44" s="11" t="str">
        <f t="shared" ca="1" si="2"/>
        <v/>
      </c>
    </row>
    <row r="45" spans="1:7" x14ac:dyDescent="0.2">
      <c r="A45" s="6">
        <f t="shared" si="3"/>
        <v>1994</v>
      </c>
      <c r="B45" s="24">
        <f>'example data'!B32/1000</f>
        <v>863.46</v>
      </c>
      <c r="C45" s="25" t="str">
        <f ca="1">'example data'!D32</f>
        <v/>
      </c>
      <c r="D45" s="4">
        <f t="shared" si="4"/>
        <v>5112.8665584016098</v>
      </c>
      <c r="E45" s="17">
        <f t="shared" ca="1" si="0"/>
        <v>0.7091711682498778</v>
      </c>
      <c r="F45" s="5" t="str">
        <f t="shared" ca="1" si="1"/>
        <v/>
      </c>
      <c r="G45" s="11" t="str">
        <f t="shared" ca="1" si="2"/>
        <v/>
      </c>
    </row>
    <row r="46" spans="1:7" x14ac:dyDescent="0.2">
      <c r="A46" s="6">
        <f t="shared" si="3"/>
        <v>1995</v>
      </c>
      <c r="B46" s="24">
        <f>'example data'!B33/1000</f>
        <v>805.86699999999996</v>
      </c>
      <c r="C46" s="25" t="str">
        <f ca="1">'example data'!D33</f>
        <v/>
      </c>
      <c r="D46" s="4">
        <f t="shared" si="4"/>
        <v>4999.0243926014473</v>
      </c>
      <c r="E46" s="17">
        <f t="shared" ca="1" si="0"/>
        <v>0.69338089076181508</v>
      </c>
      <c r="F46" s="5" t="str">
        <f t="shared" ca="1" si="1"/>
        <v/>
      </c>
      <c r="G46" s="11" t="str">
        <f t="shared" ca="1" si="2"/>
        <v/>
      </c>
    </row>
    <row r="47" spans="1:7" x14ac:dyDescent="0.2">
      <c r="A47" s="6">
        <f t="shared" si="3"/>
        <v>1996</v>
      </c>
      <c r="B47" s="24">
        <f>'example data'!B34/1000</f>
        <v>743.39800000000002</v>
      </c>
      <c r="C47" s="25" t="str">
        <f ca="1">'example data'!D34</f>
        <v/>
      </c>
      <c r="D47" s="4">
        <f t="shared" ref="D47:D61" si="5">MAX(1,D46+r_use*D46*(1-D46/k)-B46)</f>
        <v>4943.1573640471534</v>
      </c>
      <c r="E47" s="17">
        <f t="shared" ref="E47:E61" ca="1" si="6">D47*qpar</f>
        <v>0.6856319527729301</v>
      </c>
      <c r="F47" s="5" t="str">
        <f t="shared" ca="1" si="1"/>
        <v/>
      </c>
      <c r="G47" s="11" t="str">
        <f t="shared" ca="1" si="2"/>
        <v/>
      </c>
    </row>
    <row r="48" spans="1:7" x14ac:dyDescent="0.2">
      <c r="A48" s="6">
        <f t="shared" si="3"/>
        <v>1997</v>
      </c>
      <c r="B48" s="24">
        <f>'example data'!B35/1000</f>
        <v>702.43700000000001</v>
      </c>
      <c r="C48" s="25" t="str">
        <f ca="1">'example data'!D35</f>
        <v/>
      </c>
      <c r="D48" s="4">
        <f t="shared" si="5"/>
        <v>4949.6624314892915</v>
      </c>
      <c r="E48" s="17">
        <f t="shared" ca="1" si="6"/>
        <v>0.68653422671745634</v>
      </c>
      <c r="F48" s="5" t="str">
        <f t="shared" ca="1" si="1"/>
        <v/>
      </c>
      <c r="G48" s="11" t="str">
        <f t="shared" ca="1" si="2"/>
        <v/>
      </c>
    </row>
    <row r="49" spans="1:7" x14ac:dyDescent="0.2">
      <c r="A49" s="6">
        <f t="shared" si="3"/>
        <v>1998</v>
      </c>
      <c r="B49" s="24">
        <f>'example data'!B36/1000</f>
        <v>636.92899999999997</v>
      </c>
      <c r="C49" s="25" t="str">
        <f ca="1">'example data'!D36</f>
        <v/>
      </c>
      <c r="D49" s="4">
        <f t="shared" si="5"/>
        <v>4997.1494153651847</v>
      </c>
      <c r="E49" s="17">
        <f t="shared" ca="1" si="6"/>
        <v>0.69312082534021768</v>
      </c>
      <c r="F49" s="5" t="str">
        <f t="shared" ca="1" si="1"/>
        <v/>
      </c>
      <c r="G49" s="11" t="str">
        <f t="shared" ca="1" si="2"/>
        <v/>
      </c>
    </row>
    <row r="50" spans="1:7" x14ac:dyDescent="0.2">
      <c r="A50" s="6">
        <f t="shared" si="3"/>
        <v>1999</v>
      </c>
      <c r="B50" s="24">
        <f>'example data'!B37/1000</f>
        <v>660.947</v>
      </c>
      <c r="C50" s="25" t="str">
        <f ca="1">'example data'!D37</f>
        <v/>
      </c>
      <c r="D50" s="4">
        <f t="shared" si="5"/>
        <v>5110.220171590202</v>
      </c>
      <c r="E50" s="17">
        <f t="shared" ca="1" si="6"/>
        <v>0.70880410581919429</v>
      </c>
      <c r="F50" s="5" t="str">
        <f t="shared" ca="1" si="1"/>
        <v/>
      </c>
      <c r="G50" s="11" t="str">
        <f t="shared" ca="1" si="2"/>
        <v/>
      </c>
    </row>
    <row r="51" spans="1:7" x14ac:dyDescent="0.2">
      <c r="A51" s="6">
        <f t="shared" si="3"/>
        <v>2000</v>
      </c>
      <c r="B51" s="24">
        <f>'example data'!B38/1000</f>
        <v>685.80499999999995</v>
      </c>
      <c r="C51" s="25">
        <f ca="1">'example data'!D38</f>
        <v>1</v>
      </c>
      <c r="D51" s="4">
        <f t="shared" si="5"/>
        <v>5198.9087170034409</v>
      </c>
      <c r="E51" s="17">
        <f t="shared" ca="1" si="6"/>
        <v>0.72110549460817763</v>
      </c>
      <c r="F51" s="5">
        <f t="shared" ca="1" si="1"/>
        <v>7.778214513774924E-2</v>
      </c>
      <c r="G51" s="11">
        <f t="shared" ca="1" si="2"/>
        <v>5198.9087170034409</v>
      </c>
    </row>
    <row r="52" spans="1:7" x14ac:dyDescent="0.2">
      <c r="A52" s="6">
        <f t="shared" si="3"/>
        <v>2001</v>
      </c>
      <c r="B52" s="24">
        <f>'example data'!B39/1000</f>
        <v>677.49400000000003</v>
      </c>
      <c r="C52" s="25" t="str">
        <f ca="1">'example data'!D39</f>
        <v/>
      </c>
      <c r="D52" s="4">
        <f t="shared" si="5"/>
        <v>5261.9167766724422</v>
      </c>
      <c r="E52" s="17">
        <f t="shared" ca="1" si="6"/>
        <v>0.72984491676485375</v>
      </c>
      <c r="F52" s="5" t="str">
        <f t="shared" ca="1" si="1"/>
        <v/>
      </c>
      <c r="G52" s="11" t="str">
        <f t="shared" ca="1" si="2"/>
        <v/>
      </c>
    </row>
    <row r="53" spans="1:7" x14ac:dyDescent="0.2">
      <c r="A53" s="6">
        <f t="shared" si="3"/>
        <v>2002</v>
      </c>
      <c r="B53" s="24">
        <f>'example data'!B40/1000</f>
        <v>616.74099999999999</v>
      </c>
      <c r="C53" s="25" t="str">
        <f ca="1">'example data'!D40</f>
        <v/>
      </c>
      <c r="D53" s="4">
        <f t="shared" si="5"/>
        <v>5332.3647647353682</v>
      </c>
      <c r="E53" s="17">
        <f t="shared" ca="1" si="6"/>
        <v>0.73961628111101363</v>
      </c>
      <c r="F53" s="5" t="str">
        <f t="shared" ca="1" si="1"/>
        <v/>
      </c>
      <c r="G53" s="11" t="str">
        <f t="shared" ca="1" si="2"/>
        <v/>
      </c>
    </row>
    <row r="54" spans="1:7" x14ac:dyDescent="0.2">
      <c r="A54" s="6">
        <f t="shared" si="3"/>
        <v>2003</v>
      </c>
      <c r="B54" s="24">
        <f>'example data'!B41/1000</f>
        <v>611.86099999999999</v>
      </c>
      <c r="C54" s="25" t="str">
        <f ca="1">'example data'!D41</f>
        <v/>
      </c>
      <c r="D54" s="4">
        <f t="shared" si="5"/>
        <v>5462.3097746302401</v>
      </c>
      <c r="E54" s="17">
        <f t="shared" ca="1" si="6"/>
        <v>0.75764007528259425</v>
      </c>
      <c r="F54" s="5" t="str">
        <f t="shared" ca="1" si="1"/>
        <v/>
      </c>
      <c r="G54" s="11" t="str">
        <f t="shared" ca="1" si="2"/>
        <v/>
      </c>
    </row>
    <row r="55" spans="1:7" x14ac:dyDescent="0.2">
      <c r="A55" s="6">
        <f t="shared" si="3"/>
        <v>2004</v>
      </c>
      <c r="B55" s="24">
        <f>'example data'!B42/1000</f>
        <v>562.42600000000004</v>
      </c>
      <c r="C55" s="25" t="str">
        <f ca="1">'example data'!D42</f>
        <v/>
      </c>
      <c r="D55" s="4">
        <f t="shared" si="5"/>
        <v>5594.0368647986807</v>
      </c>
      <c r="E55" s="17">
        <f t="shared" ca="1" si="6"/>
        <v>0.77591104976586223</v>
      </c>
      <c r="F55" s="5" t="str">
        <f t="shared" ca="1" si="1"/>
        <v/>
      </c>
      <c r="G55" s="11" t="str">
        <f t="shared" ca="1" si="2"/>
        <v/>
      </c>
    </row>
    <row r="56" spans="1:7" x14ac:dyDescent="0.2">
      <c r="A56" s="6">
        <f t="shared" si="3"/>
        <v>2005</v>
      </c>
      <c r="B56" s="24">
        <f>'example data'!B43/1000</f>
        <v>565.20600000000002</v>
      </c>
      <c r="C56" s="25" t="str">
        <f ca="1">'example data'!D43</f>
        <v/>
      </c>
      <c r="D56" s="4">
        <f t="shared" si="5"/>
        <v>5771.0244708964847</v>
      </c>
      <c r="E56" s="17">
        <f t="shared" ca="1" si="6"/>
        <v>0.80045980454919996</v>
      </c>
      <c r="F56" s="5" t="str">
        <f t="shared" ca="1" si="1"/>
        <v/>
      </c>
      <c r="G56" s="11" t="str">
        <f t="shared" ca="1" si="2"/>
        <v/>
      </c>
    </row>
    <row r="57" spans="1:7" x14ac:dyDescent="0.2">
      <c r="A57" s="6">
        <f t="shared" si="3"/>
        <v>2006</v>
      </c>
      <c r="B57" s="24">
        <f>'example data'!B44/1000</f>
        <v>489.72800000000001</v>
      </c>
      <c r="C57" s="25" t="str">
        <f ca="1">'example data'!D44</f>
        <v/>
      </c>
      <c r="D57" s="4">
        <f t="shared" si="5"/>
        <v>5937.9841088548483</v>
      </c>
      <c r="E57" s="17">
        <f t="shared" ca="1" si="6"/>
        <v>0.82361764763957868</v>
      </c>
      <c r="F57" s="5" t="str">
        <f t="shared" ca="1" si="1"/>
        <v/>
      </c>
      <c r="G57" s="11" t="str">
        <f t="shared" ca="1" si="2"/>
        <v/>
      </c>
    </row>
    <row r="58" spans="1:7" x14ac:dyDescent="0.2">
      <c r="A58" s="6">
        <f t="shared" si="3"/>
        <v>2007</v>
      </c>
      <c r="B58" s="24">
        <f>'example data'!B45/1000</f>
        <v>455.57499999999999</v>
      </c>
      <c r="C58" s="25" t="str">
        <f ca="1">'example data'!D45</f>
        <v/>
      </c>
      <c r="D58" s="4">
        <f t="shared" si="5"/>
        <v>6171.861683200922</v>
      </c>
      <c r="E58" s="17">
        <f t="shared" ca="1" si="6"/>
        <v>0.85605722546386354</v>
      </c>
      <c r="F58" s="5" t="str">
        <f t="shared" ca="1" si="1"/>
        <v/>
      </c>
      <c r="G58" s="11" t="str">
        <f t="shared" ca="1" si="2"/>
        <v/>
      </c>
    </row>
    <row r="59" spans="1:7" x14ac:dyDescent="0.2">
      <c r="A59" s="6">
        <f t="shared" si="3"/>
        <v>2008</v>
      </c>
      <c r="B59" s="24">
        <f>'example data'!B46/1000</f>
        <v>342.66899999999998</v>
      </c>
      <c r="C59" s="25" t="str">
        <f ca="1">'example data'!D46</f>
        <v/>
      </c>
      <c r="D59" s="4">
        <f t="shared" si="5"/>
        <v>6425.0888890642873</v>
      </c>
      <c r="E59" s="17">
        <f t="shared" ca="1" si="6"/>
        <v>0.8911806599136991</v>
      </c>
      <c r="F59" s="5" t="str">
        <f t="shared" ca="1" si="1"/>
        <v/>
      </c>
      <c r="G59" s="11" t="str">
        <f t="shared" ca="1" si="2"/>
        <v/>
      </c>
    </row>
    <row r="60" spans="1:7" x14ac:dyDescent="0.2">
      <c r="A60" s="6">
        <f t="shared" si="3"/>
        <v>2009</v>
      </c>
      <c r="B60" s="24">
        <f>'example data'!B47/1000</f>
        <v>369.87400000000002</v>
      </c>
      <c r="C60" s="25" t="str">
        <f ca="1">'example data'!D47</f>
        <v/>
      </c>
      <c r="D60" s="4">
        <f t="shared" si="5"/>
        <v>6771.4935388122531</v>
      </c>
      <c r="E60" s="17">
        <f t="shared" ca="1" si="6"/>
        <v>0.93922810792410705</v>
      </c>
      <c r="F60" s="5" t="str">
        <f t="shared" ca="1" si="1"/>
        <v/>
      </c>
      <c r="G60" s="11" t="str">
        <f t="shared" ca="1" si="2"/>
        <v/>
      </c>
    </row>
    <row r="61" spans="1:7" x14ac:dyDescent="0.2">
      <c r="A61" s="6">
        <f t="shared" si="3"/>
        <v>2010</v>
      </c>
      <c r="B61" s="24">
        <f>'example data'!B48/1000</f>
        <v>348.80700000000002</v>
      </c>
      <c r="C61" s="25">
        <f ca="1">'example data'!D48</f>
        <v>0.7</v>
      </c>
      <c r="D61" s="4">
        <f t="shared" si="5"/>
        <v>7057.4738580706462</v>
      </c>
      <c r="E61" s="17">
        <f t="shared" ca="1" si="6"/>
        <v>0.97889450539182232</v>
      </c>
      <c r="F61" s="5">
        <f t="shared" ca="1" si="1"/>
        <v>7.778214513774924E-2</v>
      </c>
      <c r="G61" s="11">
        <f t="shared" ca="1" si="2"/>
        <v>7057.4738580706462</v>
      </c>
    </row>
  </sheetData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3" workbookViewId="0">
      <selection activeCell="E43" sqref="E43"/>
    </sheetView>
  </sheetViews>
  <sheetFormatPr defaultRowHeight="12.75" x14ac:dyDescent="0.2"/>
  <cols>
    <col min="2" max="2" width="13.140625" customWidth="1"/>
    <col min="4" max="6" width="12.85546875" customWidth="1"/>
  </cols>
  <sheetData>
    <row r="1" spans="1:11" x14ac:dyDescent="0.2">
      <c r="A1" s="18" t="s">
        <v>14</v>
      </c>
      <c r="B1" s="19">
        <f ca="1">SUM(F8:F37)</f>
        <v>0</v>
      </c>
      <c r="D1" s="20" t="s">
        <v>26</v>
      </c>
      <c r="E1">
        <v>1</v>
      </c>
      <c r="I1" s="20" t="s">
        <v>22</v>
      </c>
    </row>
    <row r="2" spans="1:11" x14ac:dyDescent="0.2">
      <c r="A2" s="18"/>
      <c r="B2" s="19"/>
      <c r="D2" s="20"/>
      <c r="H2" s="20" t="s">
        <v>23</v>
      </c>
      <c r="I2">
        <v>2000</v>
      </c>
    </row>
    <row r="3" spans="1:11" x14ac:dyDescent="0.2">
      <c r="A3" s="18"/>
      <c r="B3" s="19"/>
      <c r="D3" s="20"/>
      <c r="H3" s="20" t="s">
        <v>24</v>
      </c>
      <c r="I3">
        <v>0.7</v>
      </c>
    </row>
    <row r="4" spans="1:11" x14ac:dyDescent="0.2">
      <c r="A4" s="18"/>
      <c r="B4" s="19"/>
      <c r="D4" s="20"/>
    </row>
    <row r="5" spans="1:11" x14ac:dyDescent="0.2">
      <c r="A5" s="18"/>
      <c r="B5" s="19"/>
      <c r="D5" s="20"/>
    </row>
    <row r="7" spans="1:11" x14ac:dyDescent="0.2">
      <c r="A7" s="20" t="s">
        <v>5</v>
      </c>
      <c r="B7" s="20" t="s">
        <v>27</v>
      </c>
      <c r="C7" s="20" t="s">
        <v>30</v>
      </c>
      <c r="D7" s="21" t="s">
        <v>28</v>
      </c>
      <c r="E7" s="22" t="s">
        <v>29</v>
      </c>
      <c r="F7" s="23" t="s">
        <v>15</v>
      </c>
      <c r="I7" s="20" t="s">
        <v>23</v>
      </c>
      <c r="J7" s="20" t="s">
        <v>16</v>
      </c>
      <c r="K7" s="20" t="s">
        <v>17</v>
      </c>
    </row>
    <row r="8" spans="1:11" x14ac:dyDescent="0.2">
      <c r="A8">
        <v>1970</v>
      </c>
      <c r="B8" s="24">
        <v>636300</v>
      </c>
      <c r="C8" t="str">
        <f ca="1">OFFSET(I8,0,$E$1-1,1,1)</f>
        <v/>
      </c>
      <c r="D8" s="35" t="str">
        <f ca="1">OFFSET(H8,0,$E$1,1,1)</f>
        <v/>
      </c>
      <c r="E8" s="26">
        <v>179.64500268012208</v>
      </c>
      <c r="F8" s="27" t="str">
        <f ca="1">IF(AND(D8&gt;0,ISNUMBER(D8)), (D8-E8)^2, "")</f>
        <v/>
      </c>
      <c r="I8" t="str">
        <f t="shared" ref="I8:I47" si="0">IF(A8=ref_yr,1,"")</f>
        <v/>
      </c>
      <c r="J8">
        <v>4000</v>
      </c>
      <c r="K8">
        <v>1</v>
      </c>
    </row>
    <row r="9" spans="1:11" x14ac:dyDescent="0.2">
      <c r="A9">
        <v>1971</v>
      </c>
      <c r="B9" s="24">
        <v>700200</v>
      </c>
      <c r="C9" t="str">
        <f t="shared" ref="C9:C48" ca="1" si="1">OFFSET(I9,0,$E$1-1,1,1)</f>
        <v/>
      </c>
      <c r="D9" s="35" t="str">
        <f t="shared" ref="D9:D48" ca="1" si="2">OFFSET(H9,0,$E$1,1,1)</f>
        <v/>
      </c>
      <c r="E9" s="26">
        <v>161.47622364699123</v>
      </c>
      <c r="F9" s="27" t="str">
        <f t="shared" ref="F9:F48" ca="1" si="3">IF(AND(D9&gt;0,ISNUMBER(D9)), (D9-E9)^2, "")</f>
        <v/>
      </c>
      <c r="I9" t="str">
        <f t="shared" si="0"/>
        <v/>
      </c>
      <c r="J9">
        <v>4500</v>
      </c>
      <c r="K9">
        <v>1</v>
      </c>
    </row>
    <row r="10" spans="1:11" x14ac:dyDescent="0.2">
      <c r="A10">
        <v>1972</v>
      </c>
      <c r="B10" s="24">
        <v>954100</v>
      </c>
      <c r="C10" t="str">
        <f t="shared" ca="1" si="1"/>
        <v/>
      </c>
      <c r="D10" s="35" t="str">
        <f t="shared" ca="1" si="2"/>
        <v/>
      </c>
      <c r="E10" s="26">
        <v>146.32302262745733</v>
      </c>
      <c r="F10" s="27" t="str">
        <f t="shared" ca="1" si="3"/>
        <v/>
      </c>
      <c r="I10" t="str">
        <f t="shared" si="0"/>
        <v/>
      </c>
      <c r="J10">
        <v>5000</v>
      </c>
      <c r="K10">
        <v>1</v>
      </c>
    </row>
    <row r="11" spans="1:11" x14ac:dyDescent="0.2">
      <c r="A11">
        <v>1973</v>
      </c>
      <c r="B11" s="24">
        <v>883500</v>
      </c>
      <c r="C11" t="str">
        <f t="shared" ca="1" si="1"/>
        <v/>
      </c>
      <c r="D11" s="35" t="str">
        <f t="shared" ca="1" si="2"/>
        <v/>
      </c>
      <c r="E11" s="26">
        <v>130.64272893693393</v>
      </c>
      <c r="F11" s="27" t="str">
        <f t="shared" ca="1" si="3"/>
        <v/>
      </c>
      <c r="I11" t="str">
        <f t="shared" si="0"/>
        <v/>
      </c>
      <c r="J11">
        <v>5500</v>
      </c>
      <c r="K11">
        <v>1</v>
      </c>
    </row>
    <row r="12" spans="1:11" x14ac:dyDescent="0.2">
      <c r="A12">
        <v>1974</v>
      </c>
      <c r="B12" s="24">
        <v>746800</v>
      </c>
      <c r="C12" t="str">
        <f t="shared" ca="1" si="1"/>
        <v/>
      </c>
      <c r="D12" s="35" t="str">
        <f t="shared" ca="1" si="2"/>
        <v/>
      </c>
      <c r="E12" s="26">
        <v>119.09847679348933</v>
      </c>
      <c r="F12" s="27" t="str">
        <f t="shared" ca="1" si="3"/>
        <v/>
      </c>
      <c r="I12" t="str">
        <f t="shared" si="0"/>
        <v/>
      </c>
      <c r="J12">
        <v>6000</v>
      </c>
      <c r="K12">
        <v>1</v>
      </c>
    </row>
    <row r="13" spans="1:11" x14ac:dyDescent="0.2">
      <c r="A13">
        <v>1975</v>
      </c>
      <c r="B13" s="24">
        <v>685059</v>
      </c>
      <c r="C13" t="str">
        <f t="shared" ca="1" si="1"/>
        <v/>
      </c>
      <c r="D13" s="35" t="str">
        <f t="shared" ca="1" si="2"/>
        <v/>
      </c>
      <c r="E13" s="26">
        <v>112.43752388713864</v>
      </c>
      <c r="F13" s="27" t="str">
        <f t="shared" ca="1" si="3"/>
        <v/>
      </c>
      <c r="I13" t="str">
        <f t="shared" si="0"/>
        <v/>
      </c>
      <c r="J13">
        <v>6500</v>
      </c>
      <c r="K13">
        <v>1</v>
      </c>
    </row>
    <row r="14" spans="1:11" x14ac:dyDescent="0.2">
      <c r="A14">
        <v>1976</v>
      </c>
      <c r="B14" s="24">
        <v>684939</v>
      </c>
      <c r="C14" t="str">
        <f t="shared" ca="1" si="1"/>
        <v/>
      </c>
      <c r="D14" s="35" t="str">
        <f t="shared" ca="1" si="2"/>
        <v/>
      </c>
      <c r="E14" s="26">
        <v>108.21315487156085</v>
      </c>
      <c r="F14" s="27" t="str">
        <f t="shared" ca="1" si="3"/>
        <v/>
      </c>
      <c r="I14" t="str">
        <f t="shared" si="0"/>
        <v/>
      </c>
      <c r="J14">
        <v>7000</v>
      </c>
      <c r="K14">
        <v>1</v>
      </c>
    </row>
    <row r="15" spans="1:11" x14ac:dyDescent="0.2">
      <c r="A15">
        <v>1977</v>
      </c>
      <c r="B15" s="24">
        <v>778153</v>
      </c>
      <c r="C15" t="str">
        <f t="shared" ca="1" si="1"/>
        <v/>
      </c>
      <c r="D15" s="35" t="str">
        <f t="shared" ca="1" si="2"/>
        <v/>
      </c>
      <c r="E15" s="26">
        <v>104.71476898681991</v>
      </c>
      <c r="F15" s="27" t="str">
        <f t="shared" ca="1" si="3"/>
        <v/>
      </c>
      <c r="I15" t="str">
        <f t="shared" si="0"/>
        <v/>
      </c>
      <c r="J15">
        <v>7500</v>
      </c>
      <c r="K15">
        <v>1</v>
      </c>
    </row>
    <row r="16" spans="1:11" x14ac:dyDescent="0.2">
      <c r="A16">
        <v>1978</v>
      </c>
      <c r="B16" s="24">
        <v>814677</v>
      </c>
      <c r="C16" t="str">
        <f t="shared" ca="1" si="1"/>
        <v/>
      </c>
      <c r="D16" s="35" t="str">
        <f t="shared" ca="1" si="2"/>
        <v/>
      </c>
      <c r="E16" s="26">
        <v>100.14706677696323</v>
      </c>
      <c r="F16" s="27" t="str">
        <f t="shared" ca="1" si="3"/>
        <v/>
      </c>
      <c r="I16" t="str">
        <f t="shared" si="0"/>
        <v/>
      </c>
      <c r="J16">
        <v>8000</v>
      </c>
      <c r="K16">
        <v>1</v>
      </c>
    </row>
    <row r="17" spans="1:11" x14ac:dyDescent="0.2">
      <c r="A17">
        <v>1979</v>
      </c>
      <c r="B17" s="24">
        <v>749509</v>
      </c>
      <c r="C17" t="str">
        <f t="shared" ca="1" si="1"/>
        <v/>
      </c>
      <c r="D17" s="35" t="str">
        <f t="shared" ca="1" si="2"/>
        <v/>
      </c>
      <c r="E17" s="26">
        <v>95.235060859395531</v>
      </c>
      <c r="F17" s="27" t="str">
        <f t="shared" ca="1" si="3"/>
        <v/>
      </c>
      <c r="I17" t="str">
        <f t="shared" si="0"/>
        <v/>
      </c>
      <c r="J17">
        <v>8500</v>
      </c>
      <c r="K17">
        <v>1</v>
      </c>
    </row>
    <row r="18" spans="1:11" x14ac:dyDescent="0.2">
      <c r="A18">
        <v>1980</v>
      </c>
      <c r="B18" s="24">
        <v>775131</v>
      </c>
      <c r="C18" t="str">
        <f t="shared" ca="1" si="1"/>
        <v/>
      </c>
      <c r="D18" s="35" t="str">
        <f t="shared" ca="1" si="2"/>
        <v/>
      </c>
      <c r="E18" s="26">
        <v>91.812869955741377</v>
      </c>
      <c r="F18" s="27" t="str">
        <f t="shared" ca="1" si="3"/>
        <v/>
      </c>
      <c r="I18" t="str">
        <f t="shared" si="0"/>
        <v/>
      </c>
      <c r="J18">
        <v>9000</v>
      </c>
      <c r="K18">
        <v>1</v>
      </c>
    </row>
    <row r="19" spans="1:11" x14ac:dyDescent="0.2">
      <c r="A19">
        <v>1981</v>
      </c>
      <c r="B19" s="24">
        <v>740275</v>
      </c>
      <c r="C19" t="str">
        <f t="shared" ca="1" si="1"/>
        <v/>
      </c>
      <c r="D19" s="35" t="str">
        <f t="shared" ca="1" si="2"/>
        <v/>
      </c>
      <c r="E19" s="26">
        <v>88.685101416250362</v>
      </c>
      <c r="F19" s="27" t="str">
        <f t="shared" ca="1" si="3"/>
        <v/>
      </c>
      <c r="I19" t="str">
        <f t="shared" si="0"/>
        <v/>
      </c>
      <c r="J19">
        <v>9500</v>
      </c>
      <c r="K19">
        <v>1</v>
      </c>
    </row>
    <row r="20" spans="1:11" x14ac:dyDescent="0.2">
      <c r="A20">
        <v>1982</v>
      </c>
      <c r="B20" s="24">
        <v>796106</v>
      </c>
      <c r="C20" t="str">
        <f t="shared" ca="1" si="1"/>
        <v/>
      </c>
      <c r="D20" s="35" t="str">
        <f t="shared" ca="1" si="2"/>
        <v/>
      </c>
      <c r="E20" s="26">
        <v>86.024577294130481</v>
      </c>
      <c r="F20" s="27" t="str">
        <f t="shared" ca="1" si="3"/>
        <v/>
      </c>
      <c r="I20" t="str">
        <f t="shared" si="0"/>
        <v/>
      </c>
      <c r="J20">
        <v>10000</v>
      </c>
      <c r="K20">
        <v>1</v>
      </c>
    </row>
    <row r="21" spans="1:11" x14ac:dyDescent="0.2">
      <c r="A21">
        <v>1983</v>
      </c>
      <c r="B21" s="24">
        <v>765280</v>
      </c>
      <c r="C21" t="str">
        <f t="shared" ca="1" si="1"/>
        <v/>
      </c>
      <c r="D21" s="35" t="str">
        <f t="shared" ca="1" si="2"/>
        <v/>
      </c>
      <c r="E21" s="26">
        <v>83.17057342963173</v>
      </c>
      <c r="F21" s="27" t="str">
        <f t="shared" ca="1" si="3"/>
        <v/>
      </c>
      <c r="I21" t="str">
        <f t="shared" si="0"/>
        <v/>
      </c>
      <c r="J21">
        <v>10500</v>
      </c>
      <c r="K21">
        <v>1</v>
      </c>
    </row>
    <row r="22" spans="1:11" x14ac:dyDescent="0.2">
      <c r="A22">
        <v>1984</v>
      </c>
      <c r="B22" s="24">
        <v>715934</v>
      </c>
      <c r="C22" t="str">
        <f t="shared" ca="1" si="1"/>
        <v/>
      </c>
      <c r="D22" s="35" t="str">
        <f t="shared" ca="1" si="2"/>
        <v/>
      </c>
      <c r="E22" s="26">
        <v>80.443965628514931</v>
      </c>
      <c r="F22" s="27" t="str">
        <f t="shared" ca="1" si="3"/>
        <v/>
      </c>
      <c r="I22" t="str">
        <f t="shared" si="0"/>
        <v/>
      </c>
      <c r="J22">
        <v>11000</v>
      </c>
      <c r="K22">
        <v>1</v>
      </c>
    </row>
    <row r="23" spans="1:11" x14ac:dyDescent="0.2">
      <c r="A23">
        <v>1985</v>
      </c>
      <c r="B23" s="24">
        <v>756550</v>
      </c>
      <c r="C23" t="str">
        <f t="shared" ca="1" si="1"/>
        <v/>
      </c>
      <c r="D23" s="35" t="str">
        <f t="shared" ca="1" si="2"/>
        <v/>
      </c>
      <c r="E23" s="26">
        <v>78.925713903635071</v>
      </c>
      <c r="F23" s="27" t="str">
        <f t="shared" ca="1" si="3"/>
        <v/>
      </c>
      <c r="I23" t="str">
        <f t="shared" si="0"/>
        <v/>
      </c>
      <c r="J23">
        <v>11500</v>
      </c>
      <c r="K23">
        <v>1</v>
      </c>
    </row>
    <row r="24" spans="1:11" x14ac:dyDescent="0.2">
      <c r="A24">
        <v>1986</v>
      </c>
      <c r="B24" s="24">
        <v>919482</v>
      </c>
      <c r="C24" t="str">
        <f t="shared" ca="1" si="1"/>
        <v/>
      </c>
      <c r="D24" s="35" t="str">
        <f t="shared" ca="1" si="2"/>
        <v/>
      </c>
      <c r="E24" s="26">
        <v>77.057175191113899</v>
      </c>
      <c r="F24" s="27" t="str">
        <f t="shared" ca="1" si="3"/>
        <v/>
      </c>
      <c r="I24" t="str">
        <f t="shared" si="0"/>
        <v/>
      </c>
      <c r="J24">
        <v>12000</v>
      </c>
      <c r="K24">
        <v>1</v>
      </c>
    </row>
    <row r="25" spans="1:11" x14ac:dyDescent="0.2">
      <c r="A25">
        <v>1987</v>
      </c>
      <c r="B25" s="24">
        <v>1057105</v>
      </c>
      <c r="C25" t="str">
        <f t="shared" ca="1" si="1"/>
        <v/>
      </c>
      <c r="D25" s="35" t="str">
        <f t="shared" ca="1" si="2"/>
        <v/>
      </c>
      <c r="E25" s="26">
        <v>73.248745648187125</v>
      </c>
      <c r="F25" s="27" t="str">
        <f t="shared" ca="1" si="3"/>
        <v/>
      </c>
      <c r="I25" t="str">
        <f t="shared" si="0"/>
        <v/>
      </c>
      <c r="J25">
        <v>12500</v>
      </c>
      <c r="K25">
        <v>1</v>
      </c>
    </row>
    <row r="26" spans="1:11" x14ac:dyDescent="0.2">
      <c r="A26">
        <v>1988</v>
      </c>
      <c r="B26" s="24">
        <v>930994</v>
      </c>
      <c r="C26" t="str">
        <f t="shared" ca="1" si="1"/>
        <v/>
      </c>
      <c r="D26" s="35" t="str">
        <f t="shared" ca="1" si="2"/>
        <v/>
      </c>
      <c r="E26" s="26">
        <v>67.76368240898141</v>
      </c>
      <c r="F26" s="27" t="str">
        <f t="shared" ca="1" si="3"/>
        <v/>
      </c>
      <c r="I26" t="str">
        <f t="shared" si="0"/>
        <v/>
      </c>
      <c r="J26">
        <v>13000</v>
      </c>
      <c r="K26">
        <v>1</v>
      </c>
    </row>
    <row r="27" spans="1:11" x14ac:dyDescent="0.2">
      <c r="A27">
        <v>1989</v>
      </c>
      <c r="B27" s="24">
        <v>848548</v>
      </c>
      <c r="C27" t="str">
        <f t="shared" ca="1" si="1"/>
        <v/>
      </c>
      <c r="D27" s="35" t="str">
        <f t="shared" ca="1" si="2"/>
        <v/>
      </c>
      <c r="E27" s="26">
        <v>63.347568649533734</v>
      </c>
      <c r="F27" s="27" t="str">
        <f t="shared" ca="1" si="3"/>
        <v/>
      </c>
      <c r="I27" t="str">
        <f t="shared" si="0"/>
        <v/>
      </c>
      <c r="J27">
        <v>13500</v>
      </c>
      <c r="K27">
        <v>1</v>
      </c>
    </row>
    <row r="28" spans="1:11" x14ac:dyDescent="0.2">
      <c r="A28">
        <v>1990</v>
      </c>
      <c r="B28" s="24">
        <v>899262</v>
      </c>
      <c r="C28" t="str">
        <f t="shared" ca="1" si="1"/>
        <v/>
      </c>
      <c r="D28" s="35" t="str">
        <f t="shared" ca="1" si="2"/>
        <v/>
      </c>
      <c r="E28" s="26">
        <v>60.596953317317713</v>
      </c>
      <c r="F28" s="27" t="str">
        <f t="shared" ca="1" si="3"/>
        <v/>
      </c>
      <c r="I28" t="str">
        <f t="shared" si="0"/>
        <v/>
      </c>
      <c r="J28">
        <v>14000</v>
      </c>
      <c r="K28">
        <v>1</v>
      </c>
    </row>
    <row r="29" spans="1:11" x14ac:dyDescent="0.2">
      <c r="A29">
        <v>1991</v>
      </c>
      <c r="B29" s="24">
        <v>780613</v>
      </c>
      <c r="C29" t="str">
        <f t="shared" ca="1" si="1"/>
        <v/>
      </c>
      <c r="D29" s="35" t="str">
        <f t="shared" ca="1" si="2"/>
        <v/>
      </c>
      <c r="E29" s="26">
        <v>57.509384351494305</v>
      </c>
      <c r="F29" s="27" t="str">
        <f t="shared" ca="1" si="3"/>
        <v/>
      </c>
      <c r="I29" t="str">
        <f t="shared" si="0"/>
        <v/>
      </c>
      <c r="J29">
        <f>J28</f>
        <v>14000</v>
      </c>
      <c r="K29">
        <v>1</v>
      </c>
    </row>
    <row r="30" spans="1:11" x14ac:dyDescent="0.2">
      <c r="A30">
        <v>1992</v>
      </c>
      <c r="B30" s="24">
        <v>819913</v>
      </c>
      <c r="C30" t="str">
        <f t="shared" ca="1" si="1"/>
        <v/>
      </c>
      <c r="D30" s="35" t="str">
        <f t="shared" ca="1" si="2"/>
        <v/>
      </c>
      <c r="E30" s="26">
        <v>55.107668758245971</v>
      </c>
      <c r="F30" s="27" t="str">
        <f t="shared" ca="1" si="3"/>
        <v/>
      </c>
      <c r="I30" t="str">
        <f t="shared" si="0"/>
        <v/>
      </c>
      <c r="J30">
        <f t="shared" ref="J30:J48" si="4">J29</f>
        <v>14000</v>
      </c>
      <c r="K30">
        <v>1</v>
      </c>
    </row>
    <row r="31" spans="1:11" x14ac:dyDescent="0.2">
      <c r="A31">
        <v>1993</v>
      </c>
      <c r="B31" s="24">
        <v>818746</v>
      </c>
      <c r="C31" t="str">
        <f t="shared" ca="1" si="1"/>
        <v/>
      </c>
      <c r="D31" s="35" t="str">
        <f t="shared" ca="1" si="2"/>
        <v/>
      </c>
      <c r="E31" s="26">
        <v>53.298147198118272</v>
      </c>
      <c r="F31" s="27" t="str">
        <f t="shared" ca="1" si="3"/>
        <v/>
      </c>
      <c r="I31" t="str">
        <f t="shared" si="0"/>
        <v/>
      </c>
      <c r="J31">
        <f t="shared" si="4"/>
        <v>14000</v>
      </c>
      <c r="K31">
        <v>1</v>
      </c>
    </row>
    <row r="32" spans="1:11" x14ac:dyDescent="0.2">
      <c r="A32">
        <v>1994</v>
      </c>
      <c r="B32" s="24">
        <v>863460</v>
      </c>
      <c r="C32" t="str">
        <f t="shared" ca="1" si="1"/>
        <v/>
      </c>
      <c r="D32" s="35" t="str">
        <f t="shared" ca="1" si="2"/>
        <v/>
      </c>
      <c r="E32" s="26">
        <v>50.695794461649228</v>
      </c>
      <c r="F32" s="27" t="str">
        <f t="shared" ca="1" si="3"/>
        <v/>
      </c>
      <c r="I32" t="str">
        <f t="shared" si="0"/>
        <v/>
      </c>
      <c r="J32">
        <f t="shared" si="4"/>
        <v>14000</v>
      </c>
      <c r="K32">
        <v>1</v>
      </c>
    </row>
    <row r="33" spans="1:11" x14ac:dyDescent="0.2">
      <c r="A33">
        <v>1995</v>
      </c>
      <c r="B33" s="24">
        <v>805867</v>
      </c>
      <c r="C33" t="str">
        <f t="shared" ca="1" si="1"/>
        <v/>
      </c>
      <c r="D33" s="35" t="str">
        <f t="shared" ca="1" si="2"/>
        <v/>
      </c>
      <c r="E33" s="26">
        <v>48.325735882883215</v>
      </c>
      <c r="F33" s="27" t="str">
        <f t="shared" ca="1" si="3"/>
        <v/>
      </c>
      <c r="I33" t="str">
        <f t="shared" si="0"/>
        <v/>
      </c>
      <c r="J33">
        <f t="shared" si="4"/>
        <v>14000</v>
      </c>
      <c r="K33">
        <v>1</v>
      </c>
    </row>
    <row r="34" spans="1:11" x14ac:dyDescent="0.2">
      <c r="A34">
        <v>1996</v>
      </c>
      <c r="B34" s="24">
        <v>743398</v>
      </c>
      <c r="C34" t="str">
        <f t="shared" ca="1" si="1"/>
        <v/>
      </c>
      <c r="D34" s="35" t="str">
        <f t="shared" ca="1" si="2"/>
        <v/>
      </c>
      <c r="E34" s="26">
        <v>45.722050721785095</v>
      </c>
      <c r="F34" s="27" t="str">
        <f t="shared" ca="1" si="3"/>
        <v/>
      </c>
      <c r="I34" t="str">
        <f t="shared" si="0"/>
        <v/>
      </c>
      <c r="J34">
        <f t="shared" si="4"/>
        <v>14000</v>
      </c>
      <c r="K34">
        <v>1</v>
      </c>
    </row>
    <row r="35" spans="1:11" x14ac:dyDescent="0.2">
      <c r="A35">
        <v>1997</v>
      </c>
      <c r="B35" s="24">
        <v>702437</v>
      </c>
      <c r="C35" t="str">
        <f t="shared" ca="1" si="1"/>
        <v/>
      </c>
      <c r="D35" s="35" t="str">
        <f t="shared" ca="1" si="2"/>
        <v/>
      </c>
      <c r="E35" s="26">
        <v>44.197462836349104</v>
      </c>
      <c r="F35" s="27" t="str">
        <f t="shared" ca="1" si="3"/>
        <v/>
      </c>
      <c r="I35" t="str">
        <f t="shared" si="0"/>
        <v/>
      </c>
      <c r="J35">
        <f t="shared" si="4"/>
        <v>14000</v>
      </c>
      <c r="K35">
        <v>1</v>
      </c>
    </row>
    <row r="36" spans="1:11" x14ac:dyDescent="0.2">
      <c r="A36">
        <v>1998</v>
      </c>
      <c r="B36" s="24">
        <v>636929</v>
      </c>
      <c r="C36" t="str">
        <f t="shared" ca="1" si="1"/>
        <v/>
      </c>
      <c r="D36" s="35" t="str">
        <f t="shared" ca="1" si="2"/>
        <v/>
      </c>
      <c r="E36" s="26">
        <v>42.806595749453479</v>
      </c>
      <c r="F36" s="27" t="str">
        <f t="shared" ca="1" si="3"/>
        <v/>
      </c>
      <c r="I36" t="str">
        <f t="shared" si="0"/>
        <v/>
      </c>
      <c r="J36">
        <f t="shared" si="4"/>
        <v>14000</v>
      </c>
      <c r="K36">
        <v>1</v>
      </c>
    </row>
    <row r="37" spans="1:11" x14ac:dyDescent="0.2">
      <c r="A37">
        <v>1999</v>
      </c>
      <c r="B37" s="24">
        <v>660947</v>
      </c>
      <c r="C37" t="str">
        <f t="shared" ca="1" si="1"/>
        <v/>
      </c>
      <c r="D37" s="35" t="str">
        <f t="shared" ca="1" si="2"/>
        <v/>
      </c>
      <c r="E37" s="26">
        <v>42.141707496012977</v>
      </c>
      <c r="F37" s="27" t="str">
        <f t="shared" ca="1" si="3"/>
        <v/>
      </c>
      <c r="I37" t="str">
        <f t="shared" si="0"/>
        <v/>
      </c>
      <c r="J37">
        <f t="shared" si="4"/>
        <v>14000</v>
      </c>
      <c r="K37">
        <v>1</v>
      </c>
    </row>
    <row r="38" spans="1:11" x14ac:dyDescent="0.2">
      <c r="A38">
        <v>2000</v>
      </c>
      <c r="B38" s="24">
        <v>685805</v>
      </c>
      <c r="C38">
        <f t="shared" ca="1" si="1"/>
        <v>1</v>
      </c>
      <c r="D38" s="35">
        <f t="shared" ca="1" si="2"/>
        <v>1</v>
      </c>
      <c r="E38" s="26">
        <v>41.503176997692115</v>
      </c>
      <c r="F38" s="27">
        <f t="shared" ca="1" si="3"/>
        <v>1640.5073469063757</v>
      </c>
      <c r="I38">
        <f t="shared" si="0"/>
        <v>1</v>
      </c>
      <c r="J38">
        <f t="shared" si="4"/>
        <v>14000</v>
      </c>
      <c r="K38">
        <v>1</v>
      </c>
    </row>
    <row r="39" spans="1:11" x14ac:dyDescent="0.2">
      <c r="A39">
        <v>2001</v>
      </c>
      <c r="B39" s="24">
        <v>677494</v>
      </c>
      <c r="C39" t="str">
        <f t="shared" ca="1" si="1"/>
        <v/>
      </c>
      <c r="D39" s="35" t="str">
        <f t="shared" ca="1" si="2"/>
        <v/>
      </c>
      <c r="E39" s="26">
        <v>40.339307860079558</v>
      </c>
      <c r="F39" s="27" t="str">
        <f t="shared" ca="1" si="3"/>
        <v/>
      </c>
      <c r="I39" t="str">
        <f t="shared" si="0"/>
        <v/>
      </c>
      <c r="J39">
        <f t="shared" si="4"/>
        <v>14000</v>
      </c>
      <c r="K39">
        <v>1</v>
      </c>
    </row>
    <row r="40" spans="1:11" x14ac:dyDescent="0.2">
      <c r="A40">
        <v>2002</v>
      </c>
      <c r="B40" s="24">
        <v>616741</v>
      </c>
      <c r="C40" t="str">
        <f t="shared" ca="1" si="1"/>
        <v/>
      </c>
      <c r="D40" s="35" t="str">
        <f t="shared" ca="1" si="2"/>
        <v/>
      </c>
      <c r="E40" s="26">
        <v>39.234351959564087</v>
      </c>
      <c r="F40" s="27" t="str">
        <f t="shared" ca="1" si="3"/>
        <v/>
      </c>
      <c r="I40" t="str">
        <f t="shared" si="0"/>
        <v/>
      </c>
      <c r="J40">
        <f t="shared" si="4"/>
        <v>14000</v>
      </c>
      <c r="K40">
        <v>1</v>
      </c>
    </row>
    <row r="41" spans="1:11" x14ac:dyDescent="0.2">
      <c r="A41">
        <v>2003</v>
      </c>
      <c r="B41" s="24">
        <v>611861</v>
      </c>
      <c r="C41" t="str">
        <f t="shared" ca="1" si="1"/>
        <v/>
      </c>
      <c r="D41" s="35" t="str">
        <f t="shared" ca="1" si="2"/>
        <v/>
      </c>
      <c r="E41" s="26">
        <v>38.484215242895949</v>
      </c>
      <c r="F41" s="27" t="str">
        <f t="shared" ca="1" si="3"/>
        <v/>
      </c>
      <c r="I41" t="str">
        <f t="shared" si="0"/>
        <v/>
      </c>
      <c r="J41">
        <f t="shared" si="4"/>
        <v>14000</v>
      </c>
      <c r="K41">
        <v>1</v>
      </c>
    </row>
    <row r="42" spans="1:11" x14ac:dyDescent="0.2">
      <c r="A42">
        <v>2004</v>
      </c>
      <c r="B42" s="24">
        <v>562426</v>
      </c>
      <c r="C42" t="str">
        <f t="shared" ca="1" si="1"/>
        <v/>
      </c>
      <c r="D42" s="35" t="str">
        <f t="shared" ca="1" si="2"/>
        <v/>
      </c>
      <c r="E42" s="26">
        <v>38.125542671046233</v>
      </c>
      <c r="F42" s="27" t="str">
        <f t="shared" ca="1" si="3"/>
        <v/>
      </c>
      <c r="I42" t="str">
        <f t="shared" si="0"/>
        <v/>
      </c>
      <c r="J42">
        <f t="shared" si="4"/>
        <v>14000</v>
      </c>
      <c r="K42">
        <v>1</v>
      </c>
    </row>
    <row r="43" spans="1:11" x14ac:dyDescent="0.2">
      <c r="A43">
        <v>2005</v>
      </c>
      <c r="B43" s="24">
        <v>565206</v>
      </c>
      <c r="C43" t="str">
        <f t="shared" ca="1" si="1"/>
        <v/>
      </c>
      <c r="D43" s="35" t="str">
        <f t="shared" ca="1" si="2"/>
        <v/>
      </c>
      <c r="E43" s="26">
        <v>37.842844059629812</v>
      </c>
      <c r="F43" s="27" t="str">
        <f t="shared" ca="1" si="3"/>
        <v/>
      </c>
      <c r="I43" t="str">
        <f t="shared" si="0"/>
        <v/>
      </c>
      <c r="J43">
        <f t="shared" si="4"/>
        <v>14000</v>
      </c>
      <c r="K43">
        <v>1</v>
      </c>
    </row>
    <row r="44" spans="1:11" x14ac:dyDescent="0.2">
      <c r="A44">
        <v>2006</v>
      </c>
      <c r="B44" s="24">
        <v>489728</v>
      </c>
      <c r="C44" t="str">
        <f t="shared" ca="1" si="1"/>
        <v/>
      </c>
      <c r="D44" s="35" t="str">
        <f t="shared" ca="1" si="2"/>
        <v/>
      </c>
      <c r="E44" s="26">
        <v>38.062003054969672</v>
      </c>
      <c r="F44" s="27" t="str">
        <f t="shared" ca="1" si="3"/>
        <v/>
      </c>
      <c r="I44" t="str">
        <f t="shared" si="0"/>
        <v/>
      </c>
      <c r="J44">
        <f t="shared" si="4"/>
        <v>14000</v>
      </c>
      <c r="K44">
        <v>1</v>
      </c>
    </row>
    <row r="45" spans="1:11" x14ac:dyDescent="0.2">
      <c r="A45">
        <v>2007</v>
      </c>
      <c r="B45" s="24">
        <v>455575</v>
      </c>
      <c r="C45" t="str">
        <f t="shared" ca="1" si="1"/>
        <v/>
      </c>
      <c r="D45" s="35" t="str">
        <f t="shared" ca="1" si="2"/>
        <v/>
      </c>
      <c r="E45" s="26">
        <v>38.507903066873254</v>
      </c>
      <c r="F45" s="27" t="str">
        <f t="shared" ca="1" si="3"/>
        <v/>
      </c>
      <c r="I45" t="str">
        <f t="shared" si="0"/>
        <v/>
      </c>
      <c r="J45">
        <f t="shared" si="4"/>
        <v>14000</v>
      </c>
      <c r="K45">
        <v>1</v>
      </c>
    </row>
    <row r="46" spans="1:11" x14ac:dyDescent="0.2">
      <c r="A46">
        <v>2008</v>
      </c>
      <c r="B46" s="24">
        <v>342669</v>
      </c>
      <c r="C46" t="str">
        <f t="shared" ca="1" si="1"/>
        <v/>
      </c>
      <c r="D46" s="35" t="str">
        <f t="shared" ca="1" si="2"/>
        <v/>
      </c>
      <c r="E46" s="26">
        <v>40.237566275039129</v>
      </c>
      <c r="F46" s="27" t="str">
        <f t="shared" ca="1" si="3"/>
        <v/>
      </c>
      <c r="I46" t="str">
        <f t="shared" si="0"/>
        <v/>
      </c>
      <c r="J46">
        <f t="shared" si="4"/>
        <v>14000</v>
      </c>
      <c r="K46">
        <v>1</v>
      </c>
    </row>
    <row r="47" spans="1:11" x14ac:dyDescent="0.2">
      <c r="A47">
        <v>2009</v>
      </c>
      <c r="B47" s="24">
        <v>369874</v>
      </c>
      <c r="C47" t="str">
        <f t="shared" ca="1" si="1"/>
        <v/>
      </c>
      <c r="D47" s="35" t="str">
        <f t="shared" ca="1" si="2"/>
        <v/>
      </c>
      <c r="E47" s="26">
        <v>43.188044210335491</v>
      </c>
      <c r="F47" s="27" t="str">
        <f t="shared" ca="1" si="3"/>
        <v/>
      </c>
      <c r="I47" t="str">
        <f t="shared" si="0"/>
        <v/>
      </c>
      <c r="J47">
        <f t="shared" si="4"/>
        <v>14000</v>
      </c>
      <c r="K47">
        <v>1</v>
      </c>
    </row>
    <row r="48" spans="1:11" x14ac:dyDescent="0.2">
      <c r="A48">
        <v>2010</v>
      </c>
      <c r="B48" s="24">
        <v>348807</v>
      </c>
      <c r="C48">
        <f t="shared" ca="1" si="1"/>
        <v>0.7</v>
      </c>
      <c r="D48" s="35">
        <f t="shared" ca="1" si="2"/>
        <v>0.7</v>
      </c>
      <c r="E48" s="26">
        <v>47.612864232633676</v>
      </c>
      <c r="F48" s="27">
        <f t="shared" ca="1" si="3"/>
        <v>2200.8168305095196</v>
      </c>
      <c r="I48">
        <f>final_year</f>
        <v>0.7</v>
      </c>
      <c r="J48">
        <f t="shared" si="4"/>
        <v>14000</v>
      </c>
      <c r="K4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Main</vt:lpstr>
      <vt:lpstr>example data</vt:lpstr>
      <vt:lpstr>cv</vt:lpstr>
      <vt:lpstr>final_year</vt:lpstr>
      <vt:lpstr>k</vt:lpstr>
      <vt:lpstr>k_mean</vt:lpstr>
      <vt:lpstr>k_stdev</vt:lpstr>
      <vt:lpstr>npars</vt:lpstr>
      <vt:lpstr>q_mean</vt:lpstr>
      <vt:lpstr>q_stdev</vt:lpstr>
      <vt:lpstr>qpar</vt:lpstr>
      <vt:lpstr>r_mean</vt:lpstr>
      <vt:lpstr>r_stdev</vt:lpstr>
      <vt:lpstr>r_use</vt:lpstr>
      <vt:lpstr>ref_yr</vt:lpstr>
      <vt:lpstr>rpar</vt:lpstr>
      <vt:lpstr>SSQ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Hilborn</dc:creator>
  <cp:lastModifiedBy>willow battista</cp:lastModifiedBy>
  <dcterms:created xsi:type="dcterms:W3CDTF">1998-05-25T00:09:31Z</dcterms:created>
  <dcterms:modified xsi:type="dcterms:W3CDTF">2016-10-19T21:46:26Z</dcterms:modified>
</cp:coreProperties>
</file>